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4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5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6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7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8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keeterdc\users\erehberg\Desktop\"/>
    </mc:Choice>
  </mc:AlternateContent>
  <xr:revisionPtr revIDLastSave="0" documentId="8_{A07DB27B-F15D-4B3E-80D2-7CC74FBACC95}" xr6:coauthVersionLast="45" xr6:coauthVersionMax="45" xr10:uidLastSave="{00000000-0000-0000-0000-000000000000}"/>
  <bookViews>
    <workbookView xWindow="-28020" yWindow="780" windowWidth="21600" windowHeight="11385" tabRatio="888" firstSheet="15" activeTab="21" xr2:uid="{00000000-000D-0000-FFFF-FFFF00000000}"/>
  </bookViews>
  <sheets>
    <sheet name="QUOTE FORM" sheetId="3" r:id="rId1"/>
    <sheet name="Humminbird" sheetId="35" r:id="rId2"/>
    <sheet name="Garmin" sheetId="61" r:id="rId3"/>
    <sheet name="BOAT" sheetId="36" r:id="rId4"/>
    <sheet name="Loose Motors" sheetId="37" r:id="rId5"/>
    <sheet name="COLOR" sheetId="38" state="hidden" r:id="rId6"/>
    <sheet name="LOWRANCE" sheetId="39" state="hidden" r:id="rId7"/>
    <sheet name="MINNKOTA" sheetId="40" state="hidden" r:id="rId8"/>
    <sheet name="LOCATOR MOUNTS" sheetId="41" state="hidden" r:id="rId9"/>
    <sheet name="Loose Motor Accy" sheetId="59" state="hidden" r:id="rId10"/>
    <sheet name="Factory options" sheetId="42" r:id="rId11"/>
    <sheet name="TRAILER" sheetId="43" r:id="rId12"/>
    <sheet name="Dealer Accessories" sheetId="44" r:id="rId13"/>
    <sheet name="Sheet1" sheetId="46" state="hidden" r:id="rId14"/>
    <sheet name="Price Sign" sheetId="48" r:id="rId15"/>
    <sheet name="Package Boats Calculator" sheetId="50" r:id="rId16"/>
    <sheet name="Registration Fees" sheetId="60" r:id="rId17"/>
    <sheet name="Purchase Agreement Chip WI" sheetId="51" r:id="rId18"/>
    <sheet name="Purchase Agreement Chip OOS" sheetId="53" r:id="rId19"/>
    <sheet name="Purchase Agreement Ram MN" sheetId="52" r:id="rId20"/>
    <sheet name="Purchase Agreement Ram OOS" sheetId="54" r:id="rId21"/>
    <sheet name="Motor Purchase WI" sheetId="57" r:id="rId22"/>
    <sheet name="Motor Purchase MN" sheetId="58" r:id="rId23"/>
    <sheet name="Trade Eval" sheetId="55" r:id="rId24"/>
    <sheet name="Rig Sheet" sheetId="56" r:id="rId25"/>
    <sheet name="Sheet2" sheetId="47" r:id="rId26"/>
  </sheets>
  <externalReferences>
    <externalReference r:id="rId27"/>
    <externalReference r:id="rId28"/>
    <externalReference r:id="rId29"/>
  </externalReferences>
  <definedNames>
    <definedName name="_xlnm._FilterDatabase" localSheetId="0" hidden="1">'QUOTE FORM'!$A$26:$F$32</definedName>
    <definedName name="EndingBalance" localSheetId="22">-FV(InterestRate/12,'Motor Purchase MN'!PaymentNumber,-'Motor Purchase MN'!MonthlyPayment,LoanAmount)</definedName>
    <definedName name="EndingBalance" localSheetId="21">-FV(InterestRate/12,'Motor Purchase WI'!PaymentNumber,-'Motor Purchase WI'!MonthlyPayment,LoanAmount)</definedName>
    <definedName name="EndingBalance" localSheetId="15">-FV('Package Boats Calculator'!InterestRate/12,'Package Boats Calculator'!PaymentNumber,-'Package Boats Calculator'!MonthlyPayment,'Package Boats Calculator'!LoanAmount)</definedName>
    <definedName name="EndingBalance">-FV(InterestRate/12,PaymentNumber,-MonthlyPayment,LoanAmount)</definedName>
    <definedName name="HeaderRow" localSheetId="15">ROW('Package Boats Calculator'!$9:$9)</definedName>
    <definedName name="HeaderRow">ROW('[1]Loan Calculator2190 '!$9:$9)</definedName>
    <definedName name="InterestAmt" localSheetId="22">-IPMT(InterestRate/12,'Motor Purchase MN'!PaymentNumber,NumberOfPayments,LoanAmount)</definedName>
    <definedName name="InterestAmt" localSheetId="21">-IPMT(InterestRate/12,'Motor Purchase WI'!PaymentNumber,NumberOfPayments,LoanAmount)</definedName>
    <definedName name="InterestAmt" localSheetId="15">-IPMT('Package Boats Calculator'!InterestRate/12,'Package Boats Calculator'!PaymentNumber,'Package Boats Calculator'!NumberOfPayments,'Package Boats Calculator'!LoanAmount)</definedName>
    <definedName name="InterestAmt">-IPMT(InterestRate/12,PaymentNumber,NumberOfPayments,LoanAmount)</definedName>
    <definedName name="InterestRate" localSheetId="15">'Package Boats Calculator'!$C$5</definedName>
    <definedName name="InterestRate">'[1]Loan Calculator2190 '!$C$5</definedName>
    <definedName name="LastCol" localSheetId="15">COUNTA('Package Boats Calculator'!$9:$9)</definedName>
    <definedName name="LastCol">COUNTA('[1]Loan Calculator2190 '!$9:$9)</definedName>
    <definedName name="LastRow" localSheetId="15">MATCH(9.99E+307,'Package Boats Calculator'!$A:$A)</definedName>
    <definedName name="LastRow">MATCH(9.99E+307,'[1]Loan Calculator2190 '!$A:$A)</definedName>
    <definedName name="LoanAmount" localSheetId="15">'Package Boats Calculator'!$C$4</definedName>
    <definedName name="LoanAmount">'[1]Loan Calculator2190 '!$C$4</definedName>
    <definedName name="LoanIsGood" localSheetId="22">IF(LoanAmount*InterestRate*LoanYears*LoanStartDate&gt;0,1,0)</definedName>
    <definedName name="LoanIsGood" localSheetId="21">IF(LoanAmount*InterestRate*LoanYears*LoanStartDate&gt;0,1,0)</definedName>
    <definedName name="LoanIsGood" localSheetId="15">IF('Package Boats Calculator'!LoanAmount*'Package Boats Calculator'!InterestRate*'Package Boats Calculator'!LoanYears*'Package Boats Calculator'!LoanStartDate&gt;0,1,0)</definedName>
    <definedName name="LoanIsGood">IF(LoanAmount*InterestRate*LoanYears*LoanStartDate&gt;0,1,0)</definedName>
    <definedName name="LoanIsNotPaid" localSheetId="22">IF('Motor Purchase MN'!PaymentNumber&lt;=NumberOfPayments,1,0)</definedName>
    <definedName name="LoanIsNotPaid" localSheetId="21">IF('Motor Purchase WI'!PaymentNumber&lt;=NumberOfPayments,1,0)</definedName>
    <definedName name="LoanIsNotPaid" localSheetId="15">IF('Package Boats Calculator'!PaymentNumber&lt;='Package Boats Calculator'!NumberOfPayments,1,0)</definedName>
    <definedName name="LoanIsNotPaid">IF(PaymentNumber&lt;=NumberOfPayments,1,0)</definedName>
    <definedName name="LoanIsOk" localSheetId="22">IF(LoanAmount*InterestRate*LoanYears*LoanStartDate&gt;0,1,0)</definedName>
    <definedName name="LoanIsOk" localSheetId="21">IF(LoanAmount*InterestRate*LoanYears*LoanStartDate&gt;0,1,0)</definedName>
    <definedName name="LoanIsOk">IF(LoanAmount*InterestRate*LoanYears*LoanStartDate&gt;0,1,0)</definedName>
    <definedName name="LoanStartDate" localSheetId="15">'Package Boats Calculator'!$C$7</definedName>
    <definedName name="LoanStartDate">'[1]Loan Calculator2190 '!$C$7</definedName>
    <definedName name="LoanValue" localSheetId="22">-FV(InterestRate/12,'Motor Purchase MN'!PaymentNumber-1,-'Motor Purchase MN'!MonthlyPayment,LoanAmount)</definedName>
    <definedName name="LoanValue" localSheetId="21">-FV(InterestRate/12,'Motor Purchase WI'!PaymentNumber-1,-'Motor Purchase WI'!MonthlyPayment,LoanAmount)</definedName>
    <definedName name="LoanValue" localSheetId="15">-FV('Package Boats Calculator'!InterestRate/12,'Package Boats Calculator'!PaymentNumber-1,-'Package Boats Calculator'!MonthlyPayment,'Package Boats Calculator'!LoanAmount)</definedName>
    <definedName name="LoanValue">-FV(InterestRate/12,PaymentNumber-1,-MonthlyPayment,LoanAmount)</definedName>
    <definedName name="LoanYears" localSheetId="15">'Package Boats Calculator'!$C$6</definedName>
    <definedName name="LoanYears">'[1]Loan Calculator2190 '!$C$6</definedName>
    <definedName name="MonthlyPayment" localSheetId="22">-PMT(InterestRate/12,NumberOfPayments,LoanAmount)</definedName>
    <definedName name="MonthlyPayment" localSheetId="21">-PMT(InterestRate/12,NumberOfPayments,LoanAmount)</definedName>
    <definedName name="MonthlyPayment" localSheetId="15">-PMT('Package Boats Calculator'!InterestRate/12,'Package Boats Calculator'!NumberOfPayments,'Package Boats Calculator'!LoanAmount)</definedName>
    <definedName name="MonthlyPayment">-PMT(InterestRate/12,NumberOfPayments,LoanAmount)</definedName>
    <definedName name="NumberOfPayments" localSheetId="15">'Package Boats Calculator'!$G$5</definedName>
    <definedName name="NumberOfPayments">'[1]Loan Calculator2190 '!$G$5</definedName>
    <definedName name="PaymentDate" localSheetId="22">DATE(YEAR(LoanStartDate),MONTH(LoanStartDate)+'Motor Purchase MN'!PaymentNumber,DAY(LoanStartDate))</definedName>
    <definedName name="PaymentDate" localSheetId="21">DATE(YEAR(LoanStartDate),MONTH(LoanStartDate)+'Motor Purchase WI'!PaymentNumber,DAY(LoanStartDate))</definedName>
    <definedName name="PaymentDate" localSheetId="15">DATE(YEAR('Package Boats Calculator'!LoanStartDate),MONTH('Package Boats Calculator'!LoanStartDate)+'Package Boats Calculator'!PaymentNumber,DAY('Package Boats Calculator'!LoanStartDate))</definedName>
    <definedName name="PaymentDate">DATE(YEAR(LoanStartDate),MONTH(LoanStartDate)+PaymentNumber,DAY(LoanStartDate))</definedName>
    <definedName name="PaymentNumber" localSheetId="22">ROW()-HeaderRow</definedName>
    <definedName name="PaymentNumber" localSheetId="21">ROW()-HeaderRow</definedName>
    <definedName name="PaymentNumber" localSheetId="15">ROW()-'Package Boats Calculator'!HeaderRow</definedName>
    <definedName name="PaymentNumber">ROW()-HeaderRow</definedName>
    <definedName name="Principal" localSheetId="22">-PPMT(InterestRate/12,'Motor Purchase MN'!PaymentNumber,NumberOfPayments,LoanAmount)</definedName>
    <definedName name="Principal" localSheetId="21">-PPMT(InterestRate/12,'Motor Purchase WI'!PaymentNumber,NumberOfPayments,LoanAmount)</definedName>
    <definedName name="Principal" localSheetId="15">-PPMT('Package Boats Calculator'!InterestRate/12,'Package Boats Calculator'!PaymentNumber,'Package Boats Calculator'!NumberOfPayments,'Package Boats Calculator'!LoanAmount)</definedName>
    <definedName name="Principal">-PPMT(InterestRate/12,PaymentNumber,NumberOfPayments,LoanAmount)</definedName>
    <definedName name="_xlnm.Print_Area" localSheetId="22">'Motor Purchase MN'!$A$5:$O$71</definedName>
    <definedName name="_xlnm.Print_Area" localSheetId="21">'Motor Purchase WI'!$A$5:$O$71</definedName>
    <definedName name="_xlnm.Print_Area" localSheetId="15">'Package Boats Calculator'!PrintArea_SET</definedName>
    <definedName name="_xlnm.Print_Area" localSheetId="18">'Purchase Agreement Chip OOS'!$A$1:$O$68</definedName>
    <definedName name="_xlnm.Print_Area" localSheetId="17">'Purchase Agreement Chip WI'!$A$1:$O$69</definedName>
    <definedName name="_xlnm.Print_Area" localSheetId="19">'Purchase Agreement Ram MN'!$A$1:$O$70</definedName>
    <definedName name="_xlnm.Print_Area" localSheetId="20">'Purchase Agreement Ram OOS'!$A$1:$O$70</definedName>
    <definedName name="_xlnm.Print_Area" localSheetId="0">'QUOTE FORM'!$A$1:$M$75</definedName>
    <definedName name="_xlnm.Print_Titles" localSheetId="15">'Package Boats Calculator'!$9:$9</definedName>
    <definedName name="PrintArea_SET" localSheetId="22">OFFSET('[1]Loan Calculator2190 '!$A$1,,,LastRow,LastCol)</definedName>
    <definedName name="PrintArea_SET" localSheetId="21">OFFSET('[1]Loan Calculator2190 '!$A$1,,,LastRow,LastCol)</definedName>
    <definedName name="PrintArea_SET" localSheetId="15">OFFSET('Package Boats Calculator'!$A$1,,,'Package Boats Calculator'!LastRow,'Package Boats Calculator'!LastCol)</definedName>
    <definedName name="PrintArea_SET">OFFSET('[1]Loan Calculator2190 '!$A$1,,,LastRow,LastCol)</definedName>
    <definedName name="Total_Interest" localSheetId="15">'Package Boats Calculator'!$G$6</definedName>
    <definedName name="TotalLoanCost" localSheetId="15">'Package Boats Calculator'!$G$7</definedName>
    <definedName name="TotalLoanCost">'[1]Loan Calculator2190 '!$G$7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6" i="54" l="1"/>
  <c r="A55" i="54"/>
  <c r="A54" i="54"/>
  <c r="A56" i="52"/>
  <c r="A55" i="52"/>
  <c r="A54" i="52"/>
  <c r="D55" i="54"/>
  <c r="D54" i="54"/>
  <c r="D53" i="54"/>
  <c r="D55" i="52"/>
  <c r="D54" i="52"/>
  <c r="D53" i="52"/>
  <c r="D55" i="53"/>
  <c r="D54" i="53"/>
  <c r="D53" i="53"/>
  <c r="A56" i="53"/>
  <c r="A55" i="53"/>
  <c r="A54" i="53"/>
  <c r="D55" i="51"/>
  <c r="D54" i="51"/>
  <c r="D53" i="51"/>
  <c r="A56" i="51"/>
  <c r="A55" i="51"/>
  <c r="A54" i="51"/>
  <c r="F52" i="3"/>
  <c r="C55" i="54" s="1"/>
  <c r="F53" i="3"/>
  <c r="C56" i="52" s="1"/>
  <c r="F54" i="3"/>
  <c r="E53" i="53" s="1"/>
  <c r="F55" i="3"/>
  <c r="E54" i="53" s="1"/>
  <c r="F56" i="3"/>
  <c r="E55" i="52" s="1"/>
  <c r="F51" i="3"/>
  <c r="C54" i="54" s="1"/>
  <c r="F37" i="3"/>
  <c r="F38" i="3"/>
  <c r="F39" i="3"/>
  <c r="C54" i="52" l="1"/>
  <c r="C54" i="53"/>
  <c r="C55" i="51"/>
  <c r="C56" i="51"/>
  <c r="C56" i="54"/>
  <c r="C54" i="51"/>
  <c r="C56" i="53"/>
  <c r="E53" i="52"/>
  <c r="E54" i="54"/>
  <c r="E53" i="51"/>
  <c r="C55" i="53"/>
  <c r="E55" i="53"/>
  <c r="E53" i="54"/>
  <c r="C55" i="52"/>
  <c r="E54" i="51"/>
  <c r="E55" i="51"/>
  <c r="E54" i="52"/>
  <c r="E55" i="54"/>
  <c r="D57" i="54"/>
  <c r="A57" i="54"/>
  <c r="D56" i="54"/>
  <c r="A53" i="54"/>
  <c r="D52" i="54"/>
  <c r="A52" i="54"/>
  <c r="D51" i="54"/>
  <c r="A51" i="54"/>
  <c r="D50" i="54"/>
  <c r="A50" i="54"/>
  <c r="D49" i="54"/>
  <c r="A49" i="54"/>
  <c r="D48" i="54"/>
  <c r="A48" i="54"/>
  <c r="D47" i="54"/>
  <c r="A47" i="54"/>
  <c r="D46" i="54"/>
  <c r="A46" i="54"/>
  <c r="D45" i="54"/>
  <c r="A45" i="54"/>
  <c r="D44" i="54"/>
  <c r="A44" i="54"/>
  <c r="D43" i="54"/>
  <c r="A43" i="54"/>
  <c r="D42" i="54"/>
  <c r="A42" i="54"/>
  <c r="D41" i="54"/>
  <c r="A41" i="54"/>
  <c r="D40" i="54"/>
  <c r="A40" i="54"/>
  <c r="D39" i="54"/>
  <c r="A39" i="54"/>
  <c r="D38" i="54"/>
  <c r="A38" i="54"/>
  <c r="N36" i="54"/>
  <c r="K36" i="54"/>
  <c r="J36" i="54"/>
  <c r="H36" i="54"/>
  <c r="N35" i="54"/>
  <c r="K35" i="54"/>
  <c r="J35" i="54"/>
  <c r="H35" i="54"/>
  <c r="N34" i="54"/>
  <c r="K34" i="54"/>
  <c r="H34" i="54"/>
  <c r="N33" i="54"/>
  <c r="K33" i="54"/>
  <c r="H33" i="54"/>
  <c r="N32" i="54"/>
  <c r="K32" i="54"/>
  <c r="H32" i="54"/>
  <c r="N31" i="54"/>
  <c r="K31" i="54"/>
  <c r="H31" i="54"/>
  <c r="N30" i="54"/>
  <c r="K30" i="54"/>
  <c r="H30" i="54"/>
  <c r="N29" i="54"/>
  <c r="K29" i="54"/>
  <c r="H29" i="54"/>
  <c r="N28" i="54"/>
  <c r="K28" i="54"/>
  <c r="H28" i="54"/>
  <c r="N27" i="54"/>
  <c r="K27" i="54"/>
  <c r="H27" i="54"/>
  <c r="N26" i="54"/>
  <c r="K26" i="54"/>
  <c r="H26" i="54"/>
  <c r="N25" i="54"/>
  <c r="K25" i="54"/>
  <c r="H25" i="54"/>
  <c r="N24" i="54"/>
  <c r="K24" i="54"/>
  <c r="H24" i="54"/>
  <c r="N36" i="52"/>
  <c r="K36" i="52"/>
  <c r="J36" i="52"/>
  <c r="H36" i="52"/>
  <c r="N35" i="52"/>
  <c r="K35" i="52"/>
  <c r="J35" i="52"/>
  <c r="H35" i="52"/>
  <c r="N34" i="52"/>
  <c r="K34" i="52"/>
  <c r="H34" i="52"/>
  <c r="N33" i="52"/>
  <c r="K33" i="52"/>
  <c r="H33" i="52"/>
  <c r="N32" i="52"/>
  <c r="K32" i="52"/>
  <c r="H32" i="52"/>
  <c r="N31" i="52"/>
  <c r="K31" i="52"/>
  <c r="H31" i="52"/>
  <c r="N30" i="52"/>
  <c r="K30" i="52"/>
  <c r="H30" i="52"/>
  <c r="N29" i="52"/>
  <c r="K29" i="52"/>
  <c r="H29" i="52"/>
  <c r="N28" i="52"/>
  <c r="K28" i="52"/>
  <c r="H28" i="52"/>
  <c r="N27" i="52"/>
  <c r="K27" i="52"/>
  <c r="H27" i="52"/>
  <c r="N26" i="52"/>
  <c r="K26" i="52"/>
  <c r="H26" i="52"/>
  <c r="N25" i="52"/>
  <c r="K25" i="52"/>
  <c r="H25" i="52"/>
  <c r="N24" i="52"/>
  <c r="K24" i="52"/>
  <c r="H24" i="52"/>
  <c r="D57" i="52"/>
  <c r="A57" i="52"/>
  <c r="D56" i="52"/>
  <c r="A53" i="52"/>
  <c r="D52" i="52"/>
  <c r="A52" i="52"/>
  <c r="D51" i="52"/>
  <c r="A51" i="52"/>
  <c r="D50" i="52"/>
  <c r="A50" i="52"/>
  <c r="D49" i="52"/>
  <c r="A49" i="52"/>
  <c r="D48" i="52"/>
  <c r="A48" i="52"/>
  <c r="D47" i="52"/>
  <c r="A47" i="52"/>
  <c r="D46" i="52"/>
  <c r="A46" i="52"/>
  <c r="D45" i="52"/>
  <c r="A45" i="52"/>
  <c r="D44" i="52"/>
  <c r="A44" i="52"/>
  <c r="D43" i="52"/>
  <c r="A43" i="52"/>
  <c r="D42" i="52"/>
  <c r="A42" i="52"/>
  <c r="D41" i="52"/>
  <c r="A41" i="52"/>
  <c r="D40" i="52"/>
  <c r="A40" i="52"/>
  <c r="D39" i="52"/>
  <c r="A39" i="52"/>
  <c r="D38" i="52"/>
  <c r="A38" i="52"/>
  <c r="N36" i="53"/>
  <c r="K36" i="53"/>
  <c r="J36" i="53"/>
  <c r="H36" i="53"/>
  <c r="N35" i="53"/>
  <c r="K35" i="53"/>
  <c r="J35" i="53"/>
  <c r="H35" i="53"/>
  <c r="N34" i="53"/>
  <c r="K34" i="53"/>
  <c r="H34" i="53"/>
  <c r="N33" i="53"/>
  <c r="K33" i="53"/>
  <c r="H33" i="53"/>
  <c r="N32" i="53"/>
  <c r="K32" i="53"/>
  <c r="H32" i="53"/>
  <c r="N31" i="53"/>
  <c r="K31" i="53"/>
  <c r="H31" i="53"/>
  <c r="N30" i="53"/>
  <c r="K30" i="53"/>
  <c r="H30" i="53"/>
  <c r="N29" i="53"/>
  <c r="K29" i="53"/>
  <c r="H29" i="53"/>
  <c r="N28" i="53"/>
  <c r="K28" i="53"/>
  <c r="H28" i="53"/>
  <c r="N27" i="53"/>
  <c r="K27" i="53"/>
  <c r="H27" i="53"/>
  <c r="N26" i="53"/>
  <c r="K26" i="53"/>
  <c r="H26" i="53"/>
  <c r="N25" i="53"/>
  <c r="K25" i="53"/>
  <c r="H25" i="53"/>
  <c r="N24" i="53"/>
  <c r="K24" i="53"/>
  <c r="H24" i="53"/>
  <c r="D57" i="53"/>
  <c r="A57" i="53"/>
  <c r="D56" i="53"/>
  <c r="A53" i="53"/>
  <c r="D52" i="53"/>
  <c r="A52" i="53"/>
  <c r="D51" i="53"/>
  <c r="A51" i="53"/>
  <c r="D50" i="53"/>
  <c r="A50" i="53"/>
  <c r="D49" i="53"/>
  <c r="A49" i="53"/>
  <c r="D48" i="53"/>
  <c r="A48" i="53"/>
  <c r="D47" i="53"/>
  <c r="A47" i="53"/>
  <c r="D46" i="53"/>
  <c r="A46" i="53"/>
  <c r="D45" i="53"/>
  <c r="A45" i="53"/>
  <c r="D44" i="53"/>
  <c r="A44" i="53"/>
  <c r="D43" i="53"/>
  <c r="A43" i="53"/>
  <c r="D42" i="53"/>
  <c r="A42" i="53"/>
  <c r="D41" i="53"/>
  <c r="A41" i="53"/>
  <c r="D40" i="53"/>
  <c r="A40" i="53"/>
  <c r="D39" i="53"/>
  <c r="A39" i="53"/>
  <c r="D38" i="53"/>
  <c r="A38" i="53"/>
  <c r="N36" i="51"/>
  <c r="N35" i="51"/>
  <c r="N34" i="51"/>
  <c r="N33" i="51"/>
  <c r="N32" i="51"/>
  <c r="N31" i="51"/>
  <c r="N30" i="51"/>
  <c r="N29" i="51"/>
  <c r="N28" i="51"/>
  <c r="N27" i="51"/>
  <c r="N26" i="51"/>
  <c r="N25" i="51"/>
  <c r="N24" i="51"/>
  <c r="J36" i="51"/>
  <c r="J35" i="51"/>
  <c r="K36" i="51"/>
  <c r="K35" i="51"/>
  <c r="K34" i="51"/>
  <c r="K33" i="51"/>
  <c r="K32" i="51"/>
  <c r="K31" i="51"/>
  <c r="K30" i="51"/>
  <c r="K29" i="51"/>
  <c r="K28" i="51"/>
  <c r="K27" i="51"/>
  <c r="K26" i="51"/>
  <c r="K25" i="51"/>
  <c r="K24" i="51"/>
  <c r="H36" i="51"/>
  <c r="H35" i="51"/>
  <c r="H34" i="51" l="1"/>
  <c r="H33" i="51"/>
  <c r="H32" i="51"/>
  <c r="H31" i="51"/>
  <c r="H30" i="51"/>
  <c r="H29" i="51"/>
  <c r="H28" i="51"/>
  <c r="H27" i="51"/>
  <c r="H26" i="51"/>
  <c r="H25" i="51"/>
  <c r="H24" i="51"/>
  <c r="D57" i="51"/>
  <c r="D56" i="51"/>
  <c r="D52" i="51"/>
  <c r="D51" i="51"/>
  <c r="D50" i="51"/>
  <c r="D49" i="51"/>
  <c r="D48" i="51"/>
  <c r="D47" i="51"/>
  <c r="D46" i="51"/>
  <c r="D45" i="51"/>
  <c r="D44" i="51"/>
  <c r="D43" i="51"/>
  <c r="D42" i="51"/>
  <c r="D41" i="51"/>
  <c r="D40" i="51"/>
  <c r="D39" i="51"/>
  <c r="D38" i="51"/>
  <c r="A57" i="51"/>
  <c r="A41" i="58" l="1"/>
  <c r="A40" i="58"/>
  <c r="A39" i="58"/>
  <c r="A38" i="58"/>
  <c r="B9" i="58"/>
  <c r="N31" i="58"/>
  <c r="A41" i="57"/>
  <c r="A40" i="57"/>
  <c r="A39" i="57"/>
  <c r="L51" i="3" l="1"/>
  <c r="L52" i="3"/>
  <c r="L53" i="3"/>
  <c r="L50" i="3"/>
  <c r="E56" i="54" l="1"/>
  <c r="E56" i="53"/>
  <c r="E56" i="52"/>
  <c r="E56" i="51"/>
  <c r="J26" i="54"/>
  <c r="J26" i="52"/>
  <c r="J26" i="53"/>
  <c r="J26" i="51"/>
  <c r="J25" i="54"/>
  <c r="J25" i="52"/>
  <c r="J25" i="53"/>
  <c r="J25" i="51"/>
  <c r="E57" i="54"/>
  <c r="J24" i="54"/>
  <c r="J24" i="52"/>
  <c r="E57" i="53"/>
  <c r="E57" i="52"/>
  <c r="J24" i="53"/>
  <c r="J24" i="51"/>
  <c r="E57" i="51"/>
  <c r="E41" i="57"/>
  <c r="E41" i="58"/>
  <c r="E39" i="57"/>
  <c r="E39" i="58"/>
  <c r="E40" i="57"/>
  <c r="E40" i="58"/>
  <c r="E38" i="57"/>
  <c r="E38" i="58"/>
  <c r="E44" i="58" l="1"/>
  <c r="A44" i="58"/>
  <c r="E43" i="58"/>
  <c r="A43" i="58"/>
  <c r="O42" i="58"/>
  <c r="E42" i="58"/>
  <c r="A42" i="58"/>
  <c r="E36" i="58"/>
  <c r="N32" i="58"/>
  <c r="O34" i="58" s="1"/>
  <c r="O26" i="58"/>
  <c r="E44" i="57"/>
  <c r="A44" i="57"/>
  <c r="E43" i="57"/>
  <c r="A43" i="57"/>
  <c r="E42" i="57"/>
  <c r="E45" i="57" s="1"/>
  <c r="A42" i="57"/>
  <c r="N37" i="57"/>
  <c r="E36" i="57"/>
  <c r="O26" i="57"/>
  <c r="O40" i="57" l="1"/>
  <c r="E45" i="58"/>
  <c r="A53" i="51" l="1"/>
  <c r="A52" i="51"/>
  <c r="A51" i="51"/>
  <c r="A50" i="51"/>
  <c r="A49" i="51"/>
  <c r="A48" i="51"/>
  <c r="A47" i="51"/>
  <c r="A46" i="51"/>
  <c r="A45" i="51"/>
  <c r="A44" i="51"/>
  <c r="A43" i="51"/>
  <c r="A42" i="51"/>
  <c r="A41" i="51"/>
  <c r="A40" i="51"/>
  <c r="A39" i="51"/>
  <c r="A38" i="51"/>
  <c r="F21" i="56" l="1"/>
  <c r="F22" i="56"/>
  <c r="F23" i="56"/>
  <c r="F24" i="56"/>
  <c r="F25" i="56"/>
  <c r="F26" i="56"/>
  <c r="F27" i="56"/>
  <c r="F28" i="56"/>
  <c r="B37" i="56"/>
  <c r="B38" i="56"/>
  <c r="B39" i="56"/>
  <c r="B40" i="56"/>
  <c r="B33" i="56"/>
  <c r="B34" i="56"/>
  <c r="B35" i="56"/>
  <c r="B36" i="56"/>
  <c r="B29" i="56"/>
  <c r="B30" i="56"/>
  <c r="B31" i="56"/>
  <c r="B32" i="56"/>
  <c r="B25" i="56"/>
  <c r="B26" i="56"/>
  <c r="B27" i="56"/>
  <c r="B28" i="56"/>
  <c r="B21" i="56"/>
  <c r="B22" i="56"/>
  <c r="B23" i="56"/>
  <c r="B24" i="56"/>
  <c r="C8" i="55" l="1"/>
  <c r="H7" i="55"/>
  <c r="D7" i="55"/>
  <c r="C7" i="55"/>
  <c r="B7" i="55"/>
  <c r="H6" i="55"/>
  <c r="D6" i="55"/>
  <c r="C6" i="55"/>
  <c r="B6" i="55"/>
  <c r="H5" i="55"/>
  <c r="D5" i="55"/>
  <c r="C5" i="55"/>
  <c r="B5" i="55"/>
  <c r="H4" i="55"/>
  <c r="D4" i="55"/>
  <c r="C4" i="55"/>
  <c r="B4" i="55"/>
  <c r="I1" i="55"/>
  <c r="F45" i="3" l="1"/>
  <c r="F46" i="3"/>
  <c r="F29" i="3"/>
  <c r="F30" i="3"/>
  <c r="F31" i="3"/>
  <c r="F32" i="3"/>
  <c r="E52" i="54" l="1"/>
  <c r="E52" i="53"/>
  <c r="E52" i="52"/>
  <c r="E52" i="51"/>
  <c r="E51" i="54"/>
  <c r="E51" i="53"/>
  <c r="E51" i="52"/>
  <c r="E51" i="51"/>
  <c r="E48" i="54"/>
  <c r="E48" i="53"/>
  <c r="E48" i="52"/>
  <c r="E48" i="51"/>
  <c r="E47" i="53"/>
  <c r="E47" i="54"/>
  <c r="E47" i="52"/>
  <c r="E47" i="51"/>
  <c r="E46" i="52"/>
  <c r="E46" i="53"/>
  <c r="E46" i="54"/>
  <c r="E46" i="51"/>
  <c r="E49" i="54"/>
  <c r="E49" i="52"/>
  <c r="E49" i="53"/>
  <c r="E49" i="51"/>
  <c r="N45" i="54"/>
  <c r="N44" i="54"/>
  <c r="J2" i="54"/>
  <c r="B9" i="54"/>
  <c r="B5" i="54"/>
  <c r="N2" i="54"/>
  <c r="Q44" i="54"/>
  <c r="L50" i="54" s="1"/>
  <c r="O57" i="54"/>
  <c r="O65" i="54"/>
  <c r="O50" i="54" l="1"/>
  <c r="O47" i="54"/>
  <c r="N59" i="53" l="1"/>
  <c r="N58" i="53"/>
  <c r="O39" i="53"/>
  <c r="J2" i="53"/>
  <c r="B9" i="53"/>
  <c r="B5" i="53"/>
  <c r="N2" i="53"/>
  <c r="O45" i="53"/>
  <c r="Q44" i="53"/>
  <c r="L44" i="53" s="1"/>
  <c r="O62" i="53" l="1"/>
  <c r="O44" i="53"/>
  <c r="N45" i="52" l="1"/>
  <c r="N44" i="52"/>
  <c r="Q44" i="52"/>
  <c r="O57" i="52"/>
  <c r="O65" i="52"/>
  <c r="L50" i="52" l="1"/>
  <c r="O50" i="52" s="1"/>
  <c r="O47" i="52"/>
  <c r="N61" i="51" l="1"/>
  <c r="N60" i="51"/>
  <c r="O39" i="51"/>
  <c r="Q44" i="51"/>
  <c r="O44" i="51" s="1"/>
  <c r="O52" i="51"/>
  <c r="L44" i="51" l="1"/>
  <c r="O64" i="51"/>
  <c r="B25" i="48"/>
  <c r="B26" i="48"/>
  <c r="B27" i="48"/>
  <c r="B19" i="48"/>
  <c r="B20" i="48"/>
  <c r="B21" i="48"/>
  <c r="B22" i="48"/>
  <c r="B23" i="48"/>
  <c r="B24" i="48"/>
  <c r="H33" i="48"/>
  <c r="H34" i="48"/>
  <c r="H35" i="48"/>
  <c r="A14" i="48"/>
  <c r="L34" i="3" l="1"/>
  <c r="L18" i="3"/>
  <c r="L19" i="3"/>
  <c r="L20" i="3"/>
  <c r="L21" i="3"/>
  <c r="L22" i="3"/>
  <c r="L23" i="3"/>
  <c r="L24" i="3"/>
  <c r="L25" i="3"/>
  <c r="L26" i="3"/>
  <c r="L39" i="3"/>
  <c r="L40" i="3"/>
  <c r="L41" i="3"/>
  <c r="L42" i="3"/>
  <c r="L43" i="3"/>
  <c r="L44" i="3"/>
  <c r="L45" i="3"/>
  <c r="L46" i="3"/>
  <c r="F44" i="3"/>
  <c r="J34" i="54" l="1"/>
  <c r="J34" i="52"/>
  <c r="J34" i="53"/>
  <c r="J34" i="51"/>
  <c r="J30" i="54"/>
  <c r="J30" i="52"/>
  <c r="J30" i="53"/>
  <c r="J30" i="51"/>
  <c r="C47" i="52"/>
  <c r="C47" i="54"/>
  <c r="C47" i="53"/>
  <c r="C47" i="51"/>
  <c r="C43" i="54"/>
  <c r="C43" i="53"/>
  <c r="C43" i="52"/>
  <c r="C43" i="51"/>
  <c r="C39" i="54"/>
  <c r="C39" i="53"/>
  <c r="C39" i="52"/>
  <c r="C39" i="51"/>
  <c r="J33" i="54"/>
  <c r="J33" i="52"/>
  <c r="J33" i="53"/>
  <c r="J33" i="51"/>
  <c r="J29" i="54"/>
  <c r="J29" i="52"/>
  <c r="J29" i="53"/>
  <c r="J29" i="51"/>
  <c r="C46" i="52"/>
  <c r="C46" i="53"/>
  <c r="C46" i="54"/>
  <c r="C46" i="51"/>
  <c r="C42" i="54"/>
  <c r="C42" i="53"/>
  <c r="C42" i="52"/>
  <c r="C42" i="51"/>
  <c r="C51" i="52"/>
  <c r="C51" i="54"/>
  <c r="C51" i="53"/>
  <c r="C51" i="51"/>
  <c r="J32" i="54"/>
  <c r="J32" i="52"/>
  <c r="J32" i="53"/>
  <c r="J32" i="51"/>
  <c r="J28" i="54"/>
  <c r="J28" i="52"/>
  <c r="J28" i="53"/>
  <c r="J28" i="51"/>
  <c r="C45" i="54"/>
  <c r="C45" i="53"/>
  <c r="C45" i="52"/>
  <c r="C45" i="51"/>
  <c r="C41" i="54"/>
  <c r="C41" i="53"/>
  <c r="C41" i="52"/>
  <c r="C41" i="51"/>
  <c r="E50" i="54"/>
  <c r="E50" i="53"/>
  <c r="E50" i="52"/>
  <c r="E50" i="51"/>
  <c r="J31" i="54"/>
  <c r="J31" i="52"/>
  <c r="J31" i="53"/>
  <c r="J31" i="51"/>
  <c r="J27" i="54"/>
  <c r="J27" i="52"/>
  <c r="J27" i="53"/>
  <c r="J27" i="51"/>
  <c r="C44" i="54"/>
  <c r="C44" i="53"/>
  <c r="C44" i="52"/>
  <c r="C44" i="51"/>
  <c r="C40" i="54"/>
  <c r="C40" i="53"/>
  <c r="C40" i="52"/>
  <c r="C40" i="51"/>
  <c r="H24" i="48"/>
  <c r="H23" i="48"/>
  <c r="H22" i="48"/>
  <c r="H21" i="48"/>
  <c r="H20" i="48"/>
  <c r="H10" i="3"/>
  <c r="L33" i="3"/>
  <c r="L32" i="3"/>
  <c r="L31" i="3"/>
  <c r="F28" i="3"/>
  <c r="F22" i="3"/>
  <c r="F21" i="3"/>
  <c r="F20" i="3"/>
  <c r="F19" i="3"/>
  <c r="F18" i="3"/>
  <c r="H6" i="3"/>
  <c r="L17" i="3"/>
  <c r="F17" i="3"/>
  <c r="F27" i="3"/>
  <c r="H8" i="3"/>
  <c r="E35" i="52" s="1"/>
  <c r="E42" i="52" l="1"/>
  <c r="E42" i="54"/>
  <c r="E42" i="53"/>
  <c r="E42" i="51"/>
  <c r="C48" i="54"/>
  <c r="C48" i="53"/>
  <c r="C48" i="52"/>
  <c r="C48" i="51"/>
  <c r="E38" i="52"/>
  <c r="E38" i="54"/>
  <c r="E38" i="53"/>
  <c r="E38" i="51"/>
  <c r="E39" i="52"/>
  <c r="E39" i="54"/>
  <c r="E39" i="53"/>
  <c r="E39" i="51"/>
  <c r="E43" i="52"/>
  <c r="E43" i="54"/>
  <c r="E43" i="53"/>
  <c r="E43" i="51"/>
  <c r="C49" i="54"/>
  <c r="C49" i="53"/>
  <c r="C49" i="52"/>
  <c r="C49" i="51"/>
  <c r="C52" i="52"/>
  <c r="C52" i="53"/>
  <c r="C52" i="54"/>
  <c r="C52" i="51"/>
  <c r="E40" i="52"/>
  <c r="E40" i="54"/>
  <c r="E40" i="53"/>
  <c r="E40" i="51"/>
  <c r="C50" i="52"/>
  <c r="C50" i="54"/>
  <c r="C50" i="53"/>
  <c r="C50" i="51"/>
  <c r="C38" i="54"/>
  <c r="C38" i="53"/>
  <c r="C38" i="52"/>
  <c r="C38" i="51"/>
  <c r="E41" i="52"/>
  <c r="E41" i="54"/>
  <c r="E41" i="53"/>
  <c r="E41" i="51"/>
  <c r="C57" i="52"/>
  <c r="C57" i="54"/>
  <c r="C57" i="53"/>
  <c r="C57" i="51"/>
  <c r="C53" i="52"/>
  <c r="C53" i="54"/>
  <c r="C53" i="53"/>
  <c r="C53" i="51"/>
  <c r="E45" i="54"/>
  <c r="E45" i="52"/>
  <c r="E45" i="53"/>
  <c r="E45" i="51"/>
  <c r="E44" i="54"/>
  <c r="E44" i="53"/>
  <c r="E44" i="52"/>
  <c r="E44" i="51"/>
  <c r="L12" i="3"/>
  <c r="L58" i="3" s="1"/>
  <c r="H27" i="48"/>
  <c r="E35" i="54"/>
  <c r="E35" i="53"/>
  <c r="E35" i="51"/>
  <c r="E34" i="54"/>
  <c r="E34" i="53"/>
  <c r="H26" i="48"/>
  <c r="H25" i="48"/>
  <c r="H16" i="48"/>
  <c r="H19" i="48"/>
  <c r="L59" i="3"/>
  <c r="N37" i="52" l="1"/>
  <c r="H30" i="48"/>
  <c r="L62" i="3"/>
  <c r="L68" i="3" s="1"/>
  <c r="D61" i="3" s="1"/>
  <c r="D64" i="3" s="1"/>
  <c r="N37" i="53"/>
  <c r="O38" i="53" s="1"/>
  <c r="O40" i="53" s="1"/>
  <c r="O42" i="53" s="1"/>
  <c r="L43" i="53" s="1"/>
  <c r="N37" i="51"/>
  <c r="N37" i="54"/>
  <c r="O38" i="54" s="1"/>
  <c r="O40" i="54" s="1"/>
  <c r="O42" i="54" s="1"/>
  <c r="O48" i="54" s="1"/>
  <c r="L49" i="54" s="1"/>
  <c r="O49" i="54" s="1"/>
  <c r="E34" i="52"/>
  <c r="E34" i="51"/>
  <c r="O25" i="57"/>
  <c r="O27" i="57" s="1"/>
  <c r="O29" i="57" s="1"/>
  <c r="O30" i="57" s="1"/>
  <c r="O31" i="57" s="1"/>
  <c r="O43" i="57" s="1"/>
  <c r="E35" i="58"/>
  <c r="O25" i="58" s="1"/>
  <c r="O27" i="58" s="1"/>
  <c r="O29" i="58" s="1"/>
  <c r="O38" i="51" l="1"/>
  <c r="O40" i="51" s="1"/>
  <c r="O42" i="51" s="1"/>
  <c r="O38" i="52"/>
  <c r="O40" i="52" s="1"/>
  <c r="O42" i="52" s="1"/>
  <c r="O48" i="52" s="1"/>
  <c r="L49" i="52" s="1"/>
  <c r="O49" i="52" s="1"/>
  <c r="O35" i="58"/>
  <c r="L36" i="58" s="1"/>
  <c r="O36" i="58" s="1"/>
  <c r="O37" i="58" s="1"/>
  <c r="O43" i="58" s="1"/>
  <c r="O43" i="53"/>
  <c r="O53" i="53" s="1"/>
  <c r="O63" i="53" s="1"/>
  <c r="O60" i="54"/>
  <c r="O66" i="54" s="1"/>
  <c r="O43" i="51" l="1"/>
  <c r="O55" i="51" s="1"/>
  <c r="O65" i="51" s="1"/>
  <c r="L43" i="51"/>
  <c r="O60" i="52"/>
  <c r="O66" i="52" s="1"/>
  <c r="H36" i="48"/>
  <c r="C4" i="50"/>
  <c r="G5" i="50" l="1"/>
  <c r="G7" i="50" l="1"/>
  <c r="G4" i="50"/>
  <c r="F192" i="50"/>
  <c r="B142" i="50"/>
  <c r="G123" i="50"/>
  <c r="E105" i="50"/>
  <c r="C87" i="50"/>
  <c r="A69" i="50"/>
  <c r="F50" i="50"/>
  <c r="D32" i="50"/>
  <c r="B14" i="50"/>
  <c r="F42" i="50"/>
  <c r="E33" i="50"/>
  <c r="C165" i="50"/>
  <c r="B134" i="50"/>
  <c r="G115" i="50"/>
  <c r="E97" i="50"/>
  <c r="C79" i="50"/>
  <c r="A61" i="50"/>
  <c r="D24" i="50"/>
  <c r="D88" i="50"/>
  <c r="B70" i="50"/>
  <c r="C15" i="50"/>
  <c r="B156" i="50"/>
  <c r="A133" i="50"/>
  <c r="F114" i="50"/>
  <c r="D96" i="50"/>
  <c r="B78" i="50"/>
  <c r="G59" i="50"/>
  <c r="E41" i="50"/>
  <c r="C23" i="50"/>
  <c r="C143" i="50"/>
  <c r="A125" i="50"/>
  <c r="F106" i="50"/>
  <c r="G51" i="50"/>
  <c r="B253" i="50"/>
  <c r="D190" i="50"/>
  <c r="G153" i="50"/>
  <c r="C230" i="50"/>
  <c r="A179" i="50"/>
  <c r="E145" i="50"/>
  <c r="C127" i="50"/>
  <c r="A109" i="50"/>
  <c r="F90" i="50"/>
  <c r="D72" i="50"/>
  <c r="B54" i="50"/>
  <c r="G35" i="50"/>
  <c r="E17" i="50"/>
  <c r="A244" i="50"/>
  <c r="G185" i="50"/>
  <c r="A150" i="50"/>
  <c r="F130" i="50"/>
  <c r="D112" i="50"/>
  <c r="B94" i="50"/>
  <c r="G75" i="50"/>
  <c r="E57" i="50"/>
  <c r="C39" i="50"/>
  <c r="A21" i="50"/>
  <c r="F257" i="50"/>
  <c r="B46" i="50"/>
  <c r="F82" i="50"/>
  <c r="C119" i="50"/>
  <c r="D174" i="50"/>
  <c r="G19" i="50"/>
  <c r="D56" i="50"/>
  <c r="A93" i="50"/>
  <c r="E129" i="50"/>
  <c r="D239" i="50"/>
  <c r="A368" i="50"/>
  <c r="F365" i="50"/>
  <c r="D363" i="50"/>
  <c r="B361" i="50"/>
  <c r="G358" i="50"/>
  <c r="E356" i="50"/>
  <c r="C354" i="50"/>
  <c r="A352" i="50"/>
  <c r="F349" i="50"/>
  <c r="D347" i="50"/>
  <c r="B345" i="50"/>
  <c r="G342" i="50"/>
  <c r="E340" i="50"/>
  <c r="C338" i="50"/>
  <c r="G234" i="50"/>
  <c r="C181" i="50"/>
  <c r="C369" i="50"/>
  <c r="A212" i="50"/>
  <c r="G169" i="50"/>
  <c r="A141" i="50"/>
  <c r="F122" i="50"/>
  <c r="D104" i="50"/>
  <c r="B86" i="50"/>
  <c r="G67" i="50"/>
  <c r="E49" i="50"/>
  <c r="C31" i="50"/>
  <c r="A13" i="50"/>
  <c r="F225" i="50"/>
  <c r="F176" i="50"/>
  <c r="D144" i="50"/>
  <c r="B126" i="50"/>
  <c r="G107" i="50"/>
  <c r="E89" i="50"/>
  <c r="C71" i="50"/>
  <c r="A53" i="50"/>
  <c r="F34" i="50"/>
  <c r="D16" i="50"/>
  <c r="F18" i="50"/>
  <c r="C55" i="50"/>
  <c r="G91" i="50"/>
  <c r="D128" i="50"/>
  <c r="B221" i="50"/>
  <c r="A29" i="50"/>
  <c r="E65" i="50"/>
  <c r="B102" i="50"/>
  <c r="F138" i="50"/>
  <c r="F369" i="50"/>
  <c r="D367" i="50"/>
  <c r="B365" i="50"/>
  <c r="G362" i="50"/>
  <c r="E360" i="50"/>
  <c r="C358" i="50"/>
  <c r="A356" i="50"/>
  <c r="F353" i="50"/>
  <c r="D351" i="50"/>
  <c r="B349" i="50"/>
  <c r="G346" i="50"/>
  <c r="E344" i="50"/>
  <c r="C342" i="50"/>
  <c r="A340" i="50"/>
  <c r="F337" i="50"/>
  <c r="D335" i="50"/>
  <c r="B333" i="50"/>
  <c r="G330" i="50"/>
  <c r="E328" i="50"/>
  <c r="C326" i="50"/>
  <c r="A324" i="50"/>
  <c r="F321" i="50"/>
  <c r="G367" i="50"/>
  <c r="E365" i="50"/>
  <c r="C363" i="50"/>
  <c r="A361" i="50"/>
  <c r="F358" i="50"/>
  <c r="D356" i="50"/>
  <c r="B354" i="50"/>
  <c r="G351" i="50"/>
  <c r="E349" i="50"/>
  <c r="C347" i="50"/>
  <c r="A345" i="50"/>
  <c r="F342" i="50"/>
  <c r="D340" i="50"/>
  <c r="B338" i="50"/>
  <c r="G335" i="50"/>
  <c r="E333" i="50"/>
  <c r="C331" i="50"/>
  <c r="A329" i="50"/>
  <c r="F326" i="50"/>
  <c r="D324" i="50"/>
  <c r="G369" i="50"/>
  <c r="C365" i="50"/>
  <c r="F360" i="50"/>
  <c r="B356" i="50"/>
  <c r="E351" i="50"/>
  <c r="A347" i="50"/>
  <c r="D342" i="50"/>
  <c r="G337" i="50"/>
  <c r="C333" i="50"/>
  <c r="F328" i="50"/>
  <c r="B324" i="50"/>
  <c r="E216" i="50"/>
  <c r="B172" i="50"/>
  <c r="G266" i="50"/>
  <c r="C197" i="50"/>
  <c r="F160" i="50"/>
  <c r="D136" i="50"/>
  <c r="B118" i="50"/>
  <c r="G99" i="50"/>
  <c r="E81" i="50"/>
  <c r="C63" i="50"/>
  <c r="A45" i="50"/>
  <c r="F26" i="50"/>
  <c r="A309" i="50"/>
  <c r="D207" i="50"/>
  <c r="E167" i="50"/>
  <c r="G139" i="50"/>
  <c r="E121" i="50"/>
  <c r="C103" i="50"/>
  <c r="A85" i="50"/>
  <c r="F66" i="50"/>
  <c r="D48" i="50"/>
  <c r="B30" i="50"/>
  <c r="G11" i="50"/>
  <c r="G27" i="50"/>
  <c r="D64" i="50"/>
  <c r="A101" i="50"/>
  <c r="E137" i="50"/>
  <c r="G202" i="50"/>
  <c r="B38" i="50"/>
  <c r="F74" i="50"/>
  <c r="C111" i="50"/>
  <c r="D148" i="50"/>
  <c r="B369" i="50"/>
  <c r="G366" i="50"/>
  <c r="E364" i="50"/>
  <c r="C362" i="50"/>
  <c r="A360" i="50"/>
  <c r="F357" i="50"/>
  <c r="D355" i="50"/>
  <c r="B353" i="50"/>
  <c r="G350" i="50"/>
  <c r="E348" i="50"/>
  <c r="C346" i="50"/>
  <c r="A344" i="50"/>
  <c r="F341" i="50"/>
  <c r="D339" i="50"/>
  <c r="B337" i="50"/>
  <c r="E199" i="50"/>
  <c r="E151" i="50"/>
  <c r="A77" i="50"/>
  <c r="C262" i="50"/>
  <c r="A117" i="50"/>
  <c r="G43" i="50"/>
  <c r="E73" i="50"/>
  <c r="C47" i="50"/>
  <c r="E368" i="50"/>
  <c r="D359" i="50"/>
  <c r="C350" i="50"/>
  <c r="B341" i="50"/>
  <c r="G334" i="50"/>
  <c r="A332" i="50"/>
  <c r="B329" i="50"/>
  <c r="F325" i="50"/>
  <c r="G322" i="50"/>
  <c r="D368" i="50"/>
  <c r="A365" i="50"/>
  <c r="B362" i="50"/>
  <c r="C359" i="50"/>
  <c r="G355" i="50"/>
  <c r="A353" i="50"/>
  <c r="B350" i="50"/>
  <c r="F346" i="50"/>
  <c r="G343" i="50"/>
  <c r="A341" i="50"/>
  <c r="E337" i="50"/>
  <c r="F334" i="50"/>
  <c r="G331" i="50"/>
  <c r="D328" i="50"/>
  <c r="E325" i="50"/>
  <c r="F322" i="50"/>
  <c r="B364" i="50"/>
  <c r="D358" i="50"/>
  <c r="F352" i="50"/>
  <c r="G345" i="50"/>
  <c r="B340" i="50"/>
  <c r="D334" i="50"/>
  <c r="E327" i="50"/>
  <c r="A322" i="50"/>
  <c r="E319" i="50"/>
  <c r="C317" i="50"/>
  <c r="A315" i="50"/>
  <c r="F312" i="50"/>
  <c r="D310" i="50"/>
  <c r="B308" i="50"/>
  <c r="G305" i="50"/>
  <c r="E303" i="50"/>
  <c r="C301" i="50"/>
  <c r="A299" i="50"/>
  <c r="C368" i="50"/>
  <c r="F363" i="50"/>
  <c r="B359" i="50"/>
  <c r="E354" i="50"/>
  <c r="A350" i="50"/>
  <c r="D345" i="50"/>
  <c r="G340" i="50"/>
  <c r="C336" i="50"/>
  <c r="F331" i="50"/>
  <c r="B327" i="50"/>
  <c r="E322" i="50"/>
  <c r="A320" i="50"/>
  <c r="F317" i="50"/>
  <c r="D315" i="50"/>
  <c r="B313" i="50"/>
  <c r="G310" i="50"/>
  <c r="E308" i="50"/>
  <c r="C306" i="50"/>
  <c r="A304" i="50"/>
  <c r="F301" i="50"/>
  <c r="D299" i="50"/>
  <c r="B297" i="50"/>
  <c r="A362" i="50"/>
  <c r="G352" i="50"/>
  <c r="F343" i="50"/>
  <c r="E334" i="50"/>
  <c r="D325" i="50"/>
  <c r="B319" i="50"/>
  <c r="E314" i="50"/>
  <c r="A310" i="50"/>
  <c r="D305" i="50"/>
  <c r="G300" i="50"/>
  <c r="F296" i="50"/>
  <c r="D294" i="50"/>
  <c r="A163" i="50"/>
  <c r="G131" i="50"/>
  <c r="F58" i="50"/>
  <c r="A195" i="50"/>
  <c r="F98" i="50"/>
  <c r="E25" i="50"/>
  <c r="B110" i="50"/>
  <c r="G83" i="50"/>
  <c r="C366" i="50"/>
  <c r="B357" i="50"/>
  <c r="A348" i="50"/>
  <c r="G338" i="50"/>
  <c r="C334" i="50"/>
  <c r="D331" i="50"/>
  <c r="A328" i="50"/>
  <c r="B325" i="50"/>
  <c r="C322" i="50"/>
  <c r="C367" i="50"/>
  <c r="D364" i="50"/>
  <c r="E361" i="50"/>
  <c r="B358" i="50"/>
  <c r="C355" i="50"/>
  <c r="D352" i="50"/>
  <c r="A349" i="50"/>
  <c r="B346" i="50"/>
  <c r="C343" i="50"/>
  <c r="G339" i="50"/>
  <c r="A337" i="50"/>
  <c r="B334" i="50"/>
  <c r="F330" i="50"/>
  <c r="G327" i="50"/>
  <c r="A325" i="50"/>
  <c r="F368" i="50"/>
  <c r="A363" i="50"/>
  <c r="C357" i="50"/>
  <c r="D350" i="50"/>
  <c r="F344" i="50"/>
  <c r="A339" i="50"/>
  <c r="B332" i="50"/>
  <c r="D326" i="50"/>
  <c r="C321" i="50"/>
  <c r="A319" i="50"/>
  <c r="F316" i="50"/>
  <c r="D314" i="50"/>
  <c r="B312" i="50"/>
  <c r="G309" i="50"/>
  <c r="E307" i="50"/>
  <c r="C305" i="50"/>
  <c r="A303" i="50"/>
  <c r="F300" i="50"/>
  <c r="D298" i="50"/>
  <c r="B367" i="50"/>
  <c r="E362" i="50"/>
  <c r="A358" i="50"/>
  <c r="D353" i="50"/>
  <c r="G348" i="50"/>
  <c r="C344" i="50"/>
  <c r="F339" i="50"/>
  <c r="B335" i="50"/>
  <c r="E330" i="50"/>
  <c r="A326" i="50"/>
  <c r="G321" i="50"/>
  <c r="D319" i="50"/>
  <c r="B317" i="50"/>
  <c r="G314" i="50"/>
  <c r="E312" i="50"/>
  <c r="C310" i="50"/>
  <c r="A308" i="50"/>
  <c r="F305" i="50"/>
  <c r="D303" i="50"/>
  <c r="B301" i="50"/>
  <c r="G298" i="50"/>
  <c r="G368" i="50"/>
  <c r="F359" i="50"/>
  <c r="E350" i="50"/>
  <c r="D341" i="50"/>
  <c r="C332" i="50"/>
  <c r="B323" i="50"/>
  <c r="A318" i="50"/>
  <c r="D313" i="50"/>
  <c r="G308" i="50"/>
  <c r="C304" i="50"/>
  <c r="F299" i="50"/>
  <c r="B296" i="50"/>
  <c r="G293" i="50"/>
  <c r="E291" i="50"/>
  <c r="C289" i="50"/>
  <c r="A287" i="50"/>
  <c r="F284" i="50"/>
  <c r="D282" i="50"/>
  <c r="B280" i="50"/>
  <c r="G277" i="50"/>
  <c r="E275" i="50"/>
  <c r="C273" i="50"/>
  <c r="A271" i="50"/>
  <c r="C361" i="50"/>
  <c r="B352" i="50"/>
  <c r="A343" i="50"/>
  <c r="G333" i="50"/>
  <c r="F324" i="50"/>
  <c r="F318" i="50"/>
  <c r="B314" i="50"/>
  <c r="E309" i="50"/>
  <c r="A305" i="50"/>
  <c r="D300" i="50"/>
  <c r="E296" i="50"/>
  <c r="C294" i="50"/>
  <c r="A292" i="50"/>
  <c r="F289" i="50"/>
  <c r="D287" i="50"/>
  <c r="B285" i="50"/>
  <c r="G282" i="50"/>
  <c r="E280" i="50"/>
  <c r="C278" i="50"/>
  <c r="A276" i="50"/>
  <c r="F273" i="50"/>
  <c r="E358" i="50"/>
  <c r="C340" i="50"/>
  <c r="B322" i="50"/>
  <c r="G312" i="50"/>
  <c r="F303" i="50"/>
  <c r="G295" i="50"/>
  <c r="C291" i="50"/>
  <c r="F286" i="50"/>
  <c r="B282" i="50"/>
  <c r="E277" i="50"/>
  <c r="A273" i="50"/>
  <c r="B270" i="50"/>
  <c r="G267" i="50"/>
  <c r="E265" i="50"/>
  <c r="C263" i="50"/>
  <c r="A261" i="50"/>
  <c r="E248" i="50"/>
  <c r="E113" i="50"/>
  <c r="D40" i="50"/>
  <c r="D158" i="50"/>
  <c r="D80" i="50"/>
  <c r="G284" i="50"/>
  <c r="A147" i="50"/>
  <c r="D120" i="50"/>
  <c r="A364" i="50"/>
  <c r="G354" i="50"/>
  <c r="F345" i="50"/>
  <c r="E336" i="50"/>
  <c r="F333" i="50"/>
  <c r="C330" i="50"/>
  <c r="D327" i="50"/>
  <c r="E324" i="50"/>
  <c r="E369" i="50"/>
  <c r="F366" i="50"/>
  <c r="G363" i="50"/>
  <c r="D360" i="50"/>
  <c r="E357" i="50"/>
  <c r="F354" i="50"/>
  <c r="C351" i="50"/>
  <c r="D348" i="50"/>
  <c r="E345" i="50"/>
  <c r="B342" i="50"/>
  <c r="C339" i="50"/>
  <c r="D336" i="50"/>
  <c r="A333" i="50"/>
  <c r="B330" i="50"/>
  <c r="C327" i="50"/>
  <c r="G323" i="50"/>
  <c r="E367" i="50"/>
  <c r="G361" i="50"/>
  <c r="A355" i="50"/>
  <c r="C349" i="50"/>
  <c r="E343" i="50"/>
  <c r="F336" i="50"/>
  <c r="A331" i="50"/>
  <c r="C325" i="50"/>
  <c r="F320" i="50"/>
  <c r="D318" i="50"/>
  <c r="B316" i="50"/>
  <c r="G313" i="50"/>
  <c r="E311" i="50"/>
  <c r="C309" i="50"/>
  <c r="A307" i="50"/>
  <c r="F304" i="50"/>
  <c r="D302" i="50"/>
  <c r="B300" i="50"/>
  <c r="G297" i="50"/>
  <c r="A366" i="50"/>
  <c r="D361" i="50"/>
  <c r="G356" i="50"/>
  <c r="C352" i="50"/>
  <c r="F347" i="50"/>
  <c r="B343" i="50"/>
  <c r="E338" i="50"/>
  <c r="A334" i="50"/>
  <c r="D329" i="50"/>
  <c r="G324" i="50"/>
  <c r="B321" i="50"/>
  <c r="G318" i="50"/>
  <c r="E316" i="50"/>
  <c r="C314" i="50"/>
  <c r="A312" i="50"/>
  <c r="F309" i="50"/>
  <c r="D307" i="50"/>
  <c r="B305" i="50"/>
  <c r="G302" i="50"/>
  <c r="E300" i="50"/>
  <c r="C298" i="50"/>
  <c r="E366" i="50"/>
  <c r="D357" i="50"/>
  <c r="C348" i="50"/>
  <c r="B339" i="50"/>
  <c r="A330" i="50"/>
  <c r="D321" i="50"/>
  <c r="G316" i="50"/>
  <c r="C312" i="50"/>
  <c r="F307" i="50"/>
  <c r="B303" i="50"/>
  <c r="E298" i="50"/>
  <c r="E295" i="50"/>
  <c r="C293" i="50"/>
  <c r="B188" i="50"/>
  <c r="B62" i="50"/>
  <c r="F361" i="50"/>
  <c r="E332" i="50"/>
  <c r="A369" i="50"/>
  <c r="A357" i="50"/>
  <c r="D344" i="50"/>
  <c r="D332" i="50"/>
  <c r="D366" i="50"/>
  <c r="C341" i="50"/>
  <c r="B320" i="50"/>
  <c r="A311" i="50"/>
  <c r="G301" i="50"/>
  <c r="C360" i="50"/>
  <c r="A342" i="50"/>
  <c r="F323" i="50"/>
  <c r="F313" i="50"/>
  <c r="E304" i="50"/>
  <c r="C364" i="50"/>
  <c r="F327" i="50"/>
  <c r="E306" i="50"/>
  <c r="F292" i="50"/>
  <c r="G289" i="50"/>
  <c r="D286" i="50"/>
  <c r="E283" i="50"/>
  <c r="F280" i="50"/>
  <c r="C277" i="50"/>
  <c r="D274" i="50"/>
  <c r="E271" i="50"/>
  <c r="A359" i="50"/>
  <c r="E347" i="50"/>
  <c r="B336" i="50"/>
  <c r="D322" i="50"/>
  <c r="D316" i="50"/>
  <c r="F310" i="50"/>
  <c r="G303" i="50"/>
  <c r="B298" i="50"/>
  <c r="G294" i="50"/>
  <c r="D291" i="50"/>
  <c r="E288" i="50"/>
  <c r="F285" i="50"/>
  <c r="C282" i="50"/>
  <c r="D279" i="50"/>
  <c r="E276" i="50"/>
  <c r="B273" i="50"/>
  <c r="D349" i="50"/>
  <c r="E326" i="50"/>
  <c r="E310" i="50"/>
  <c r="B299" i="50"/>
  <c r="D292" i="50"/>
  <c r="E285" i="50"/>
  <c r="G279" i="50"/>
  <c r="B274" i="50"/>
  <c r="E269" i="50"/>
  <c r="F266" i="50"/>
  <c r="G263" i="50"/>
  <c r="D260" i="50"/>
  <c r="B258" i="50"/>
  <c r="G255" i="50"/>
  <c r="E253" i="50"/>
  <c r="C251" i="50"/>
  <c r="A249" i="50"/>
  <c r="F246" i="50"/>
  <c r="D244" i="50"/>
  <c r="B242" i="50"/>
  <c r="G239" i="50"/>
  <c r="E237" i="50"/>
  <c r="C235" i="50"/>
  <c r="A233" i="50"/>
  <c r="F230" i="50"/>
  <c r="D228" i="50"/>
  <c r="B226" i="50"/>
  <c r="G223" i="50"/>
  <c r="E221" i="50"/>
  <c r="C219" i="50"/>
  <c r="A217" i="50"/>
  <c r="F214" i="50"/>
  <c r="D212" i="50"/>
  <c r="B210" i="50"/>
  <c r="G207" i="50"/>
  <c r="E205" i="50"/>
  <c r="C203" i="50"/>
  <c r="A201" i="50"/>
  <c r="D362" i="50"/>
  <c r="B344" i="50"/>
  <c r="G325" i="50"/>
  <c r="F314" i="50"/>
  <c r="E305" i="50"/>
  <c r="G296" i="50"/>
  <c r="C292" i="50"/>
  <c r="F287" i="50"/>
  <c r="B283" i="50"/>
  <c r="E278" i="50"/>
  <c r="A274" i="50"/>
  <c r="E270" i="50"/>
  <c r="C268" i="50"/>
  <c r="A266" i="50"/>
  <c r="F263" i="50"/>
  <c r="D261" i="50"/>
  <c r="B259" i="50"/>
  <c r="G256" i="50"/>
  <c r="E254" i="50"/>
  <c r="C252" i="50"/>
  <c r="A250" i="50"/>
  <c r="F247" i="50"/>
  <c r="D245" i="50"/>
  <c r="B243" i="50"/>
  <c r="G240" i="50"/>
  <c r="E238" i="50"/>
  <c r="C236" i="50"/>
  <c r="A234" i="50"/>
  <c r="F231" i="50"/>
  <c r="D229" i="50"/>
  <c r="B227" i="50"/>
  <c r="G224" i="50"/>
  <c r="E222" i="50"/>
  <c r="C220" i="50"/>
  <c r="A218" i="50"/>
  <c r="F215" i="50"/>
  <c r="D213" i="50"/>
  <c r="B211" i="50"/>
  <c r="G208" i="50"/>
  <c r="E206" i="50"/>
  <c r="C204" i="50"/>
  <c r="D365" i="50"/>
  <c r="G328" i="50"/>
  <c r="B307" i="50"/>
  <c r="A293" i="50"/>
  <c r="C95" i="50"/>
  <c r="A37" i="50"/>
  <c r="E352" i="50"/>
  <c r="F329" i="50"/>
  <c r="B366" i="50"/>
  <c r="E353" i="50"/>
  <c r="E341" i="50"/>
  <c r="E329" i="50"/>
  <c r="E359" i="50"/>
  <c r="E335" i="50"/>
  <c r="G317" i="50"/>
  <c r="F308" i="50"/>
  <c r="E299" i="50"/>
  <c r="F355" i="50"/>
  <c r="D337" i="50"/>
  <c r="E320" i="50"/>
  <c r="D311" i="50"/>
  <c r="C302" i="50"/>
  <c r="B355" i="50"/>
  <c r="C320" i="50"/>
  <c r="A302" i="50"/>
  <c r="B292" i="50"/>
  <c r="F288" i="50"/>
  <c r="G285" i="50"/>
  <c r="A283" i="50"/>
  <c r="E279" i="50"/>
  <c r="F276" i="50"/>
  <c r="G273" i="50"/>
  <c r="B368" i="50"/>
  <c r="F356" i="50"/>
  <c r="C345" i="50"/>
  <c r="E331" i="50"/>
  <c r="A321" i="50"/>
  <c r="C315" i="50"/>
  <c r="D308" i="50"/>
  <c r="F302" i="50"/>
  <c r="C297" i="50"/>
  <c r="F293" i="50"/>
  <c r="G290" i="50"/>
  <c r="A288" i="50"/>
  <c r="E284" i="50"/>
  <c r="F281" i="50"/>
  <c r="G278" i="50"/>
  <c r="D275" i="50"/>
  <c r="F367" i="50"/>
  <c r="G344" i="50"/>
  <c r="F319" i="50"/>
  <c r="C308" i="50"/>
  <c r="A297" i="50"/>
  <c r="B290" i="50"/>
  <c r="D284" i="50"/>
  <c r="F278" i="50"/>
  <c r="C272" i="50"/>
  <c r="A269" i="50"/>
  <c r="B266" i="50"/>
  <c r="F262" i="50"/>
  <c r="G259" i="50"/>
  <c r="E257" i="50"/>
  <c r="C255" i="50"/>
  <c r="A253" i="50"/>
  <c r="F250" i="50"/>
  <c r="D248" i="50"/>
  <c r="B246" i="50"/>
  <c r="G243" i="50"/>
  <c r="E241" i="50"/>
  <c r="C239" i="50"/>
  <c r="A237" i="50"/>
  <c r="F234" i="50"/>
  <c r="D232" i="50"/>
  <c r="B230" i="50"/>
  <c r="G227" i="50"/>
  <c r="E225" i="50"/>
  <c r="C223" i="50"/>
  <c r="A221" i="50"/>
  <c r="F218" i="50"/>
  <c r="D216" i="50"/>
  <c r="B214" i="50"/>
  <c r="G211" i="50"/>
  <c r="E209" i="50"/>
  <c r="C207" i="50"/>
  <c r="A205" i="50"/>
  <c r="F202" i="50"/>
  <c r="D200" i="50"/>
  <c r="G357" i="50"/>
  <c r="E339" i="50"/>
  <c r="E321" i="50"/>
  <c r="D312" i="50"/>
  <c r="C303" i="50"/>
  <c r="F295" i="50"/>
  <c r="B291" i="50"/>
  <c r="E286" i="50"/>
  <c r="A282" i="50"/>
  <c r="D277" i="50"/>
  <c r="G272" i="50"/>
  <c r="A270" i="50"/>
  <c r="F267" i="50"/>
  <c r="D265" i="50"/>
  <c r="B263" i="50"/>
  <c r="G260" i="50"/>
  <c r="E258" i="50"/>
  <c r="C256" i="50"/>
  <c r="A254" i="50"/>
  <c r="F251" i="50"/>
  <c r="D249" i="50"/>
  <c r="B247" i="50"/>
  <c r="G244" i="50"/>
  <c r="E242" i="50"/>
  <c r="C240" i="50"/>
  <c r="A238" i="50"/>
  <c r="F235" i="50"/>
  <c r="D233" i="50"/>
  <c r="B231" i="50"/>
  <c r="G228" i="50"/>
  <c r="E226" i="50"/>
  <c r="C224" i="50"/>
  <c r="A222" i="50"/>
  <c r="F219" i="50"/>
  <c r="D217" i="50"/>
  <c r="B215" i="50"/>
  <c r="G212" i="50"/>
  <c r="E210" i="50"/>
  <c r="C208" i="50"/>
  <c r="A206" i="50"/>
  <c r="F203" i="50"/>
  <c r="C356" i="50"/>
  <c r="G320" i="50"/>
  <c r="E302" i="50"/>
  <c r="F290" i="50"/>
  <c r="E281" i="50"/>
  <c r="E272" i="50"/>
  <c r="E267" i="50"/>
  <c r="A263" i="50"/>
  <c r="D258" i="50"/>
  <c r="G253" i="50"/>
  <c r="C249" i="50"/>
  <c r="F244" i="50"/>
  <c r="B240" i="50"/>
  <c r="E235" i="50"/>
  <c r="A231" i="50"/>
  <c r="D226" i="50"/>
  <c r="G221" i="50"/>
  <c r="C217" i="50"/>
  <c r="F212" i="50"/>
  <c r="B208" i="50"/>
  <c r="E203" i="50"/>
  <c r="B200" i="50"/>
  <c r="F197" i="50"/>
  <c r="D195" i="50"/>
  <c r="B193" i="50"/>
  <c r="G190" i="50"/>
  <c r="E188" i="50"/>
  <c r="C186" i="50"/>
  <c r="A184" i="50"/>
  <c r="F181" i="50"/>
  <c r="D179" i="50"/>
  <c r="B177" i="50"/>
  <c r="G174" i="50"/>
  <c r="E172" i="50"/>
  <c r="C170" i="50"/>
  <c r="A168" i="50"/>
  <c r="F165" i="50"/>
  <c r="D163" i="50"/>
  <c r="B161" i="50"/>
  <c r="G158" i="50"/>
  <c r="E156" i="50"/>
  <c r="C154" i="50"/>
  <c r="A152" i="50"/>
  <c r="F149" i="50"/>
  <c r="D147" i="50"/>
  <c r="E355" i="50"/>
  <c r="B22" i="50"/>
  <c r="F10" i="50"/>
  <c r="D343" i="50"/>
  <c r="G326" i="50"/>
  <c r="F362" i="50"/>
  <c r="F350" i="50"/>
  <c r="F338" i="50"/>
  <c r="B326" i="50"/>
  <c r="G353" i="50"/>
  <c r="G329" i="50"/>
  <c r="E315" i="50"/>
  <c r="D306" i="50"/>
  <c r="D369" i="50"/>
  <c r="B351" i="50"/>
  <c r="G332" i="50"/>
  <c r="C318" i="50"/>
  <c r="B309" i="50"/>
  <c r="A300" i="50"/>
  <c r="A346" i="50"/>
  <c r="F315" i="50"/>
  <c r="D297" i="50"/>
  <c r="A291" i="50"/>
  <c r="B288" i="50"/>
  <c r="C285" i="50"/>
  <c r="G281" i="50"/>
  <c r="A279" i="50"/>
  <c r="B276" i="50"/>
  <c r="F272" i="50"/>
  <c r="G365" i="50"/>
  <c r="D354" i="50"/>
  <c r="F340" i="50"/>
  <c r="C329" i="50"/>
  <c r="G319" i="50"/>
  <c r="A313" i="50"/>
  <c r="C307" i="50"/>
  <c r="E301" i="50"/>
  <c r="A296" i="50"/>
  <c r="B293" i="50"/>
  <c r="C290" i="50"/>
  <c r="G286" i="50"/>
  <c r="A284" i="50"/>
  <c r="B281" i="50"/>
  <c r="F277" i="50"/>
  <c r="G274" i="50"/>
  <c r="B363" i="50"/>
  <c r="F335" i="50"/>
  <c r="D317" i="50"/>
  <c r="A306" i="50"/>
  <c r="F294" i="50"/>
  <c r="A289" i="50"/>
  <c r="C283" i="50"/>
  <c r="D276" i="50"/>
  <c r="D271" i="50"/>
  <c r="D268" i="50"/>
  <c r="A265" i="50"/>
  <c r="B262" i="50"/>
  <c r="C259" i="50"/>
  <c r="A257" i="50"/>
  <c r="F254" i="50"/>
  <c r="D252" i="50"/>
  <c r="B250" i="50"/>
  <c r="G247" i="50"/>
  <c r="E245" i="50"/>
  <c r="C243" i="50"/>
  <c r="A241" i="50"/>
  <c r="F238" i="50"/>
  <c r="D236" i="50"/>
  <c r="B234" i="50"/>
  <c r="G231" i="50"/>
  <c r="E229" i="50"/>
  <c r="C227" i="50"/>
  <c r="A225" i="50"/>
  <c r="F222" i="50"/>
  <c r="D220" i="50"/>
  <c r="B218" i="50"/>
  <c r="G215" i="50"/>
  <c r="E213" i="50"/>
  <c r="C211" i="50"/>
  <c r="A209" i="50"/>
  <c r="F206" i="50"/>
  <c r="D204" i="50"/>
  <c r="B202" i="50"/>
  <c r="G199" i="50"/>
  <c r="C353" i="50"/>
  <c r="A335" i="50"/>
  <c r="C319" i="50"/>
  <c r="B310" i="50"/>
  <c r="A301" i="50"/>
  <c r="E294" i="50"/>
  <c r="A290" i="50"/>
  <c r="D285" i="50"/>
  <c r="G280" i="50"/>
  <c r="C276" i="50"/>
  <c r="A272" i="50"/>
  <c r="D269" i="50"/>
  <c r="B267" i="50"/>
  <c r="G264" i="50"/>
  <c r="E262" i="50"/>
  <c r="C260" i="50"/>
  <c r="A258" i="50"/>
  <c r="F255" i="50"/>
  <c r="D253" i="50"/>
  <c r="B251" i="50"/>
  <c r="G248" i="50"/>
  <c r="E246" i="50"/>
  <c r="C244" i="50"/>
  <c r="A242" i="50"/>
  <c r="F239" i="50"/>
  <c r="D237" i="50"/>
  <c r="B235" i="50"/>
  <c r="G232" i="50"/>
  <c r="E230" i="50"/>
  <c r="C228" i="50"/>
  <c r="A226" i="50"/>
  <c r="F223" i="50"/>
  <c r="D221" i="50"/>
  <c r="B219" i="50"/>
  <c r="G216" i="50"/>
  <c r="E214" i="50"/>
  <c r="C212" i="50"/>
  <c r="A210" i="50"/>
  <c r="F207" i="50"/>
  <c r="D205" i="50"/>
  <c r="B203" i="50"/>
  <c r="B347" i="50"/>
  <c r="C316" i="50"/>
  <c r="A298" i="50"/>
  <c r="D288" i="50"/>
  <c r="C135" i="50"/>
  <c r="G359" i="50"/>
  <c r="B348" i="50"/>
  <c r="G364" i="50"/>
  <c r="G306" i="50"/>
  <c r="A295" i="50"/>
  <c r="C281" i="50"/>
  <c r="E363" i="50"/>
  <c r="E317" i="50"/>
  <c r="D295" i="50"/>
  <c r="D283" i="50"/>
  <c r="A354" i="50"/>
  <c r="E293" i="50"/>
  <c r="F270" i="50"/>
  <c r="F258" i="50"/>
  <c r="E249" i="50"/>
  <c r="D240" i="50"/>
  <c r="C231" i="50"/>
  <c r="B222" i="50"/>
  <c r="A213" i="50"/>
  <c r="G203" i="50"/>
  <c r="D330" i="50"/>
  <c r="D293" i="50"/>
  <c r="B275" i="50"/>
  <c r="C264" i="50"/>
  <c r="B255" i="50"/>
  <c r="A246" i="50"/>
  <c r="G236" i="50"/>
  <c r="F227" i="50"/>
  <c r="E218" i="50"/>
  <c r="D209" i="50"/>
  <c r="A338" i="50"/>
  <c r="G283" i="50"/>
  <c r="B271" i="50"/>
  <c r="C265" i="50"/>
  <c r="E259" i="50"/>
  <c r="F252" i="50"/>
  <c r="A247" i="50"/>
  <c r="C241" i="50"/>
  <c r="D234" i="50"/>
  <c r="F228" i="50"/>
  <c r="A223" i="50"/>
  <c r="B216" i="50"/>
  <c r="D210" i="50"/>
  <c r="F204" i="50"/>
  <c r="D199" i="50"/>
  <c r="E196" i="50"/>
  <c r="F193" i="50"/>
  <c r="C190" i="50"/>
  <c r="D187" i="50"/>
  <c r="E184" i="50"/>
  <c r="B181" i="50"/>
  <c r="C178" i="50"/>
  <c r="D175" i="50"/>
  <c r="A172" i="50"/>
  <c r="B169" i="50"/>
  <c r="C166" i="50"/>
  <c r="G162" i="50"/>
  <c r="A160" i="50"/>
  <c r="B157" i="50"/>
  <c r="F153" i="50"/>
  <c r="G150" i="50"/>
  <c r="A148" i="50"/>
  <c r="D346" i="50"/>
  <c r="G315" i="50"/>
  <c r="E297" i="50"/>
  <c r="C288" i="50"/>
  <c r="B279" i="50"/>
  <c r="G270" i="50"/>
  <c r="C266" i="50"/>
  <c r="F261" i="50"/>
  <c r="B257" i="50"/>
  <c r="E252" i="50"/>
  <c r="A248" i="50"/>
  <c r="D243" i="50"/>
  <c r="G238" i="50"/>
  <c r="C234" i="50"/>
  <c r="F229" i="50"/>
  <c r="B225" i="50"/>
  <c r="E220" i="50"/>
  <c r="A216" i="50"/>
  <c r="D211" i="50"/>
  <c r="G206" i="50"/>
  <c r="C202" i="50"/>
  <c r="C199" i="50"/>
  <c r="A197" i="50"/>
  <c r="F194" i="50"/>
  <c r="D192" i="50"/>
  <c r="B190" i="50"/>
  <c r="G187" i="50"/>
  <c r="E185" i="50"/>
  <c r="C183" i="50"/>
  <c r="A181" i="50"/>
  <c r="F178" i="50"/>
  <c r="D176" i="50"/>
  <c r="B174" i="50"/>
  <c r="G171" i="50"/>
  <c r="E169" i="50"/>
  <c r="C167" i="50"/>
  <c r="A165" i="50"/>
  <c r="F162" i="50"/>
  <c r="D160" i="50"/>
  <c r="B158" i="50"/>
  <c r="G155" i="50"/>
  <c r="E153" i="50"/>
  <c r="G360" i="50"/>
  <c r="G304" i="50"/>
  <c r="F282" i="50"/>
  <c r="B268" i="50"/>
  <c r="A259" i="50"/>
  <c r="G249" i="50"/>
  <c r="F240" i="50"/>
  <c r="E231" i="50"/>
  <c r="D222" i="50"/>
  <c r="C213" i="50"/>
  <c r="B204" i="50"/>
  <c r="A198" i="50"/>
  <c r="D193" i="50"/>
  <c r="G188" i="50"/>
  <c r="C184" i="50"/>
  <c r="F179" i="50"/>
  <c r="B175" i="50"/>
  <c r="E170" i="50"/>
  <c r="A166" i="50"/>
  <c r="D161" i="50"/>
  <c r="G156" i="50"/>
  <c r="C152" i="50"/>
  <c r="A149" i="50"/>
  <c r="A146" i="50"/>
  <c r="F143" i="50"/>
  <c r="D141" i="50"/>
  <c r="B139" i="50"/>
  <c r="G136" i="50"/>
  <c r="E134" i="50"/>
  <c r="C132" i="50"/>
  <c r="A130" i="50"/>
  <c r="F127" i="50"/>
  <c r="D125" i="50"/>
  <c r="B123" i="50"/>
  <c r="G120" i="50"/>
  <c r="E118" i="50"/>
  <c r="C116" i="50"/>
  <c r="A114" i="50"/>
  <c r="F111" i="50"/>
  <c r="D109" i="50"/>
  <c r="B107" i="50"/>
  <c r="G104" i="50"/>
  <c r="E102" i="50"/>
  <c r="C100" i="50"/>
  <c r="A98" i="50"/>
  <c r="F95" i="50"/>
  <c r="D93" i="50"/>
  <c r="B91" i="50"/>
  <c r="G88" i="50"/>
  <c r="E86" i="50"/>
  <c r="C84" i="50"/>
  <c r="A82" i="50"/>
  <c r="F79" i="50"/>
  <c r="D77" i="50"/>
  <c r="B75" i="50"/>
  <c r="G72" i="50"/>
  <c r="E70" i="50"/>
  <c r="C68" i="50"/>
  <c r="A66" i="50"/>
  <c r="F63" i="50"/>
  <c r="D61" i="50"/>
  <c r="B59" i="50"/>
  <c r="G56" i="50"/>
  <c r="E54" i="50"/>
  <c r="C52" i="50"/>
  <c r="E183" i="50"/>
  <c r="G347" i="50"/>
  <c r="A323" i="50"/>
  <c r="E346" i="50"/>
  <c r="F297" i="50"/>
  <c r="D290" i="50"/>
  <c r="D278" i="50"/>
  <c r="G349" i="50"/>
  <c r="G311" i="50"/>
  <c r="E292" i="50"/>
  <c r="A280" i="50"/>
  <c r="B331" i="50"/>
  <c r="G287" i="50"/>
  <c r="C267" i="50"/>
  <c r="D256" i="50"/>
  <c r="C247" i="50"/>
  <c r="B238" i="50"/>
  <c r="A229" i="50"/>
  <c r="G219" i="50"/>
  <c r="F210" i="50"/>
  <c r="E201" i="50"/>
  <c r="A317" i="50"/>
  <c r="G288" i="50"/>
  <c r="C271" i="50"/>
  <c r="A262" i="50"/>
  <c r="G252" i="50"/>
  <c r="F243" i="50"/>
  <c r="E234" i="50"/>
  <c r="D225" i="50"/>
  <c r="C216" i="50"/>
  <c r="B207" i="50"/>
  <c r="F311" i="50"/>
  <c r="C279" i="50"/>
  <c r="G269" i="50"/>
  <c r="B264" i="50"/>
  <c r="C257" i="50"/>
  <c r="E251" i="50"/>
  <c r="G245" i="50"/>
  <c r="A239" i="50"/>
  <c r="C233" i="50"/>
  <c r="E227" i="50"/>
  <c r="F220" i="50"/>
  <c r="A215" i="50"/>
  <c r="C209" i="50"/>
  <c r="D202" i="50"/>
  <c r="G198" i="50"/>
  <c r="A196" i="50"/>
  <c r="E192" i="50"/>
  <c r="F189" i="50"/>
  <c r="G186" i="50"/>
  <c r="D183" i="50"/>
  <c r="E180" i="50"/>
  <c r="F177" i="50"/>
  <c r="C174" i="50"/>
  <c r="D171" i="50"/>
  <c r="E168" i="50"/>
  <c r="B165" i="50"/>
  <c r="C162" i="50"/>
  <c r="D159" i="50"/>
  <c r="A156" i="50"/>
  <c r="B153" i="50"/>
  <c r="C150" i="50"/>
  <c r="G146" i="50"/>
  <c r="C337" i="50"/>
  <c r="C311" i="50"/>
  <c r="B295" i="50"/>
  <c r="A286" i="50"/>
  <c r="G276" i="50"/>
  <c r="F269" i="50"/>
  <c r="B265" i="50"/>
  <c r="E260" i="50"/>
  <c r="A256" i="50"/>
  <c r="D251" i="50"/>
  <c r="G246" i="50"/>
  <c r="C242" i="50"/>
  <c r="F237" i="50"/>
  <c r="B233" i="50"/>
  <c r="E228" i="50"/>
  <c r="A224" i="50"/>
  <c r="D219" i="50"/>
  <c r="G214" i="50"/>
  <c r="C210" i="50"/>
  <c r="F205" i="50"/>
  <c r="D201" i="50"/>
  <c r="F198" i="50"/>
  <c r="D196" i="50"/>
  <c r="B194" i="50"/>
  <c r="G191" i="50"/>
  <c r="E189" i="50"/>
  <c r="C187" i="50"/>
  <c r="A185" i="50"/>
  <c r="F182" i="50"/>
  <c r="D180" i="50"/>
  <c r="B178" i="50"/>
  <c r="G175" i="50"/>
  <c r="E173" i="50"/>
  <c r="C171" i="50"/>
  <c r="A169" i="50"/>
  <c r="F166" i="50"/>
  <c r="D164" i="50"/>
  <c r="B162" i="50"/>
  <c r="G159" i="50"/>
  <c r="E157" i="50"/>
  <c r="C155" i="50"/>
  <c r="A153" i="50"/>
  <c r="E342" i="50"/>
  <c r="D296" i="50"/>
  <c r="B278" i="50"/>
  <c r="G265" i="50"/>
  <c r="F256" i="50"/>
  <c r="E247" i="50"/>
  <c r="D238" i="50"/>
  <c r="C229" i="50"/>
  <c r="B220" i="50"/>
  <c r="A211" i="50"/>
  <c r="A202" i="50"/>
  <c r="G196" i="50"/>
  <c r="C192" i="50"/>
  <c r="F187" i="50"/>
  <c r="B183" i="50"/>
  <c r="E178" i="50"/>
  <c r="A174" i="50"/>
  <c r="D169" i="50"/>
  <c r="G164" i="50"/>
  <c r="C160" i="50"/>
  <c r="F155" i="50"/>
  <c r="C151" i="50"/>
  <c r="C148" i="50"/>
  <c r="D145" i="50"/>
  <c r="B143" i="50"/>
  <c r="G140" i="50"/>
  <c r="E138" i="50"/>
  <c r="C136" i="50"/>
  <c r="A134" i="50"/>
  <c r="F131" i="50"/>
  <c r="D129" i="50"/>
  <c r="B127" i="50"/>
  <c r="G124" i="50"/>
  <c r="E122" i="50"/>
  <c r="C120" i="50"/>
  <c r="A118" i="50"/>
  <c r="F115" i="50"/>
  <c r="D113" i="50"/>
  <c r="B111" i="50"/>
  <c r="G108" i="50"/>
  <c r="E106" i="50"/>
  <c r="C104" i="50"/>
  <c r="A102" i="50"/>
  <c r="F99" i="50"/>
  <c r="D97" i="50"/>
  <c r="B95" i="50"/>
  <c r="G92" i="50"/>
  <c r="E90" i="50"/>
  <c r="C88" i="50"/>
  <c r="A86" i="50"/>
  <c r="F83" i="50"/>
  <c r="D81" i="50"/>
  <c r="B79" i="50"/>
  <c r="G76" i="50"/>
  <c r="E74" i="50"/>
  <c r="C72" i="50"/>
  <c r="A70" i="50"/>
  <c r="F67" i="50"/>
  <c r="D65" i="50"/>
  <c r="B63" i="50"/>
  <c r="G60" i="50"/>
  <c r="E58" i="50"/>
  <c r="C56" i="50"/>
  <c r="A54" i="50"/>
  <c r="F51" i="50"/>
  <c r="D49" i="50"/>
  <c r="B47" i="50"/>
  <c r="G44" i="50"/>
  <c r="E42" i="50"/>
  <c r="C40" i="50"/>
  <c r="A38" i="50"/>
  <c r="F35" i="50"/>
  <c r="D33" i="50"/>
  <c r="B31" i="50"/>
  <c r="G28" i="50"/>
  <c r="E26" i="50"/>
  <c r="C24" i="50"/>
  <c r="A22" i="50"/>
  <c r="F19" i="50"/>
  <c r="D17" i="50"/>
  <c r="B15" i="50"/>
  <c r="G12" i="50"/>
  <c r="E10" i="50"/>
  <c r="D14" i="50"/>
  <c r="B360" i="50"/>
  <c r="D304" i="50"/>
  <c r="E282" i="50"/>
  <c r="A268" i="50"/>
  <c r="G258" i="50"/>
  <c r="F249" i="50"/>
  <c r="E240" i="50"/>
  <c r="D231" i="50"/>
  <c r="C222" i="50"/>
  <c r="B213" i="50"/>
  <c r="A204" i="50"/>
  <c r="G197" i="50"/>
  <c r="C193" i="50"/>
  <c r="F188" i="50"/>
  <c r="B184" i="50"/>
  <c r="E179" i="50"/>
  <c r="A175" i="50"/>
  <c r="D170" i="50"/>
  <c r="G165" i="50"/>
  <c r="C161" i="50"/>
  <c r="F156" i="50"/>
  <c r="B152" i="50"/>
  <c r="G148" i="50"/>
  <c r="G145" i="50"/>
  <c r="E143" i="50"/>
  <c r="C141" i="50"/>
  <c r="A139" i="50"/>
  <c r="F136" i="50"/>
  <c r="D134" i="50"/>
  <c r="B132" i="50"/>
  <c r="G129" i="50"/>
  <c r="E127" i="50"/>
  <c r="C125" i="50"/>
  <c r="A123" i="50"/>
  <c r="F120" i="50"/>
  <c r="D118" i="50"/>
  <c r="B116" i="50"/>
  <c r="G113" i="50"/>
  <c r="E111" i="50"/>
  <c r="C109" i="50"/>
  <c r="A107" i="50"/>
  <c r="F104" i="50"/>
  <c r="D102" i="50"/>
  <c r="B100" i="50"/>
  <c r="G97" i="50"/>
  <c r="E95" i="50"/>
  <c r="C93" i="50"/>
  <c r="A91" i="50"/>
  <c r="F88" i="50"/>
  <c r="D86" i="50"/>
  <c r="B84" i="50"/>
  <c r="G81" i="50"/>
  <c r="E79" i="50"/>
  <c r="C77" i="50"/>
  <c r="A75" i="50"/>
  <c r="F72" i="50"/>
  <c r="D70" i="50"/>
  <c r="B68" i="50"/>
  <c r="G65" i="50"/>
  <c r="E63" i="50"/>
  <c r="C61" i="50"/>
  <c r="A59" i="50"/>
  <c r="F56" i="50"/>
  <c r="D54" i="50"/>
  <c r="B52" i="50"/>
  <c r="G49" i="50"/>
  <c r="E47" i="50"/>
  <c r="C45" i="50"/>
  <c r="A43" i="50"/>
  <c r="F40" i="50"/>
  <c r="D38" i="50"/>
  <c r="B36" i="50"/>
  <c r="G33" i="50"/>
  <c r="E31" i="50"/>
  <c r="C29" i="50"/>
  <c r="A27" i="50"/>
  <c r="F24" i="50"/>
  <c r="D22" i="50"/>
  <c r="B20" i="50"/>
  <c r="G17" i="50"/>
  <c r="G13" i="50"/>
  <c r="F351" i="50"/>
  <c r="B294" i="50"/>
  <c r="A336" i="50"/>
  <c r="C335" i="50"/>
  <c r="C313" i="50"/>
  <c r="C328" i="50"/>
  <c r="G336" i="50"/>
  <c r="E287" i="50"/>
  <c r="A275" i="50"/>
  <c r="D338" i="50"/>
  <c r="B306" i="50"/>
  <c r="B289" i="50"/>
  <c r="B277" i="50"/>
  <c r="B315" i="50"/>
  <c r="A281" i="50"/>
  <c r="D264" i="50"/>
  <c r="B254" i="50"/>
  <c r="A245" i="50"/>
  <c r="G235" i="50"/>
  <c r="F226" i="50"/>
  <c r="E217" i="50"/>
  <c r="D208" i="50"/>
  <c r="A367" i="50"/>
  <c r="G307" i="50"/>
  <c r="C284" i="50"/>
  <c r="G268" i="50"/>
  <c r="F259" i="50"/>
  <c r="E250" i="50"/>
  <c r="D241" i="50"/>
  <c r="C232" i="50"/>
  <c r="B223" i="50"/>
  <c r="A214" i="50"/>
  <c r="G204" i="50"/>
  <c r="C295" i="50"/>
  <c r="A277" i="50"/>
  <c r="F268" i="50"/>
  <c r="G261" i="50"/>
  <c r="B256" i="50"/>
  <c r="D250" i="50"/>
  <c r="E243" i="50"/>
  <c r="G237" i="50"/>
  <c r="B232" i="50"/>
  <c r="C225" i="50"/>
  <c r="E219" i="50"/>
  <c r="G213" i="50"/>
  <c r="A207" i="50"/>
  <c r="F201" i="50"/>
  <c r="C198" i="50"/>
  <c r="G194" i="50"/>
  <c r="A192" i="50"/>
  <c r="B189" i="50"/>
  <c r="F185" i="50"/>
  <c r="G182" i="50"/>
  <c r="A180" i="50"/>
  <c r="E176" i="50"/>
  <c r="F173" i="50"/>
  <c r="G170" i="50"/>
  <c r="D167" i="50"/>
  <c r="E164" i="50"/>
  <c r="F161" i="50"/>
  <c r="C158" i="50"/>
  <c r="D155" i="50"/>
  <c r="E152" i="50"/>
  <c r="B149" i="50"/>
  <c r="C146" i="50"/>
  <c r="B328" i="50"/>
  <c r="F306" i="50"/>
  <c r="G292" i="50"/>
  <c r="F283" i="50"/>
  <c r="E274" i="50"/>
  <c r="E268" i="50"/>
  <c r="A264" i="50"/>
  <c r="D259" i="50"/>
  <c r="G254" i="50"/>
  <c r="C250" i="50"/>
  <c r="F245" i="50"/>
  <c r="B241" i="50"/>
  <c r="E236" i="50"/>
  <c r="A232" i="50"/>
  <c r="D227" i="50"/>
  <c r="G222" i="50"/>
  <c r="C218" i="50"/>
  <c r="F213" i="50"/>
  <c r="B209" i="50"/>
  <c r="E204" i="50"/>
  <c r="F200" i="50"/>
  <c r="B198" i="50"/>
  <c r="G195" i="50"/>
  <c r="E193" i="50"/>
  <c r="C191" i="50"/>
  <c r="A189" i="50"/>
  <c r="F186" i="50"/>
  <c r="D184" i="50"/>
  <c r="B182" i="50"/>
  <c r="G179" i="50"/>
  <c r="E177" i="50"/>
  <c r="C175" i="50"/>
  <c r="A173" i="50"/>
  <c r="F170" i="50"/>
  <c r="D168" i="50"/>
  <c r="B166" i="50"/>
  <c r="G163" i="50"/>
  <c r="E161" i="50"/>
  <c r="C159" i="50"/>
  <c r="A157" i="50"/>
  <c r="F154" i="50"/>
  <c r="D152" i="50"/>
  <c r="C324" i="50"/>
  <c r="G291" i="50"/>
  <c r="E273" i="50"/>
  <c r="E263" i="50"/>
  <c r="D254" i="50"/>
  <c r="C245" i="50"/>
  <c r="B236" i="50"/>
  <c r="A227" i="50"/>
  <c r="G217" i="50"/>
  <c r="F208" i="50"/>
  <c r="E200" i="50"/>
  <c r="F195" i="50"/>
  <c r="B191" i="50"/>
  <c r="E186" i="50"/>
  <c r="A182" i="50"/>
  <c r="D177" i="50"/>
  <c r="G172" i="50"/>
  <c r="C168" i="50"/>
  <c r="F163" i="50"/>
  <c r="B159" i="50"/>
  <c r="E154" i="50"/>
  <c r="E150" i="50"/>
  <c r="E147" i="50"/>
  <c r="G144" i="50"/>
  <c r="E142" i="50"/>
  <c r="C140" i="50"/>
  <c r="A138" i="50"/>
  <c r="F135" i="50"/>
  <c r="D133" i="50"/>
  <c r="B131" i="50"/>
  <c r="G128" i="50"/>
  <c r="E126" i="50"/>
  <c r="C124" i="50"/>
  <c r="A122" i="50"/>
  <c r="F119" i="50"/>
  <c r="D117" i="50"/>
  <c r="B115" i="50"/>
  <c r="G112" i="50"/>
  <c r="E110" i="50"/>
  <c r="C108" i="50"/>
  <c r="A106" i="50"/>
  <c r="F103" i="50"/>
  <c r="D101" i="50"/>
  <c r="B99" i="50"/>
  <c r="G96" i="50"/>
  <c r="E94" i="50"/>
  <c r="C92" i="50"/>
  <c r="A90" i="50"/>
  <c r="F87" i="50"/>
  <c r="D85" i="50"/>
  <c r="B83" i="50"/>
  <c r="G80" i="50"/>
  <c r="E78" i="50"/>
  <c r="C76" i="50"/>
  <c r="A74" i="50"/>
  <c r="F71" i="50"/>
  <c r="D69" i="50"/>
  <c r="B67" i="50"/>
  <c r="G64" i="50"/>
  <c r="E62" i="50"/>
  <c r="C60" i="50"/>
  <c r="A58" i="50"/>
  <c r="F55" i="50"/>
  <c r="D53" i="50"/>
  <c r="B51" i="50"/>
  <c r="D323" i="50"/>
  <c r="B311" i="50"/>
  <c r="C299" i="50"/>
  <c r="C275" i="50"/>
  <c r="E233" i="50"/>
  <c r="F348" i="50"/>
  <c r="D257" i="50"/>
  <c r="G220" i="50"/>
  <c r="F274" i="50"/>
  <c r="B248" i="50"/>
  <c r="B224" i="50"/>
  <c r="G200" i="50"/>
  <c r="A188" i="50"/>
  <c r="A176" i="50"/>
  <c r="A164" i="50"/>
  <c r="D151" i="50"/>
  <c r="B302" i="50"/>
  <c r="D267" i="50"/>
  <c r="B249" i="50"/>
  <c r="G230" i="50"/>
  <c r="E212" i="50"/>
  <c r="E197" i="50"/>
  <c r="D188" i="50"/>
  <c r="C179" i="50"/>
  <c r="B170" i="50"/>
  <c r="A161" i="50"/>
  <c r="G151" i="50"/>
  <c r="C261" i="50"/>
  <c r="F224" i="50"/>
  <c r="E194" i="50"/>
  <c r="C176" i="50"/>
  <c r="A158" i="50"/>
  <c r="C144" i="50"/>
  <c r="B135" i="50"/>
  <c r="A126" i="50"/>
  <c r="G116" i="50"/>
  <c r="F107" i="50"/>
  <c r="E98" i="50"/>
  <c r="D89" i="50"/>
  <c r="C80" i="50"/>
  <c r="B71" i="50"/>
  <c r="A62" i="50"/>
  <c r="G52" i="50"/>
  <c r="C48" i="50"/>
  <c r="D45" i="50"/>
  <c r="A42" i="50"/>
  <c r="B39" i="50"/>
  <c r="C36" i="50"/>
  <c r="G32" i="50"/>
  <c r="A30" i="50"/>
  <c r="B27" i="50"/>
  <c r="F23" i="50"/>
  <c r="G20" i="50"/>
  <c r="A18" i="50"/>
  <c r="E14" i="50"/>
  <c r="F11" i="50"/>
  <c r="E15" i="50"/>
  <c r="D333" i="50"/>
  <c r="E323" i="50"/>
  <c r="B287" i="50"/>
  <c r="F265" i="50"/>
  <c r="C254" i="50"/>
  <c r="G242" i="50"/>
  <c r="B229" i="50"/>
  <c r="F217" i="50"/>
  <c r="C206" i="50"/>
  <c r="F196" i="50"/>
  <c r="A191" i="50"/>
  <c r="C185" i="50"/>
  <c r="D178" i="50"/>
  <c r="F172" i="50"/>
  <c r="A167" i="50"/>
  <c r="B160" i="50"/>
  <c r="D154" i="50"/>
  <c r="E149" i="50"/>
  <c r="C145" i="50"/>
  <c r="D142" i="50"/>
  <c r="E139" i="50"/>
  <c r="B136" i="50"/>
  <c r="C133" i="50"/>
  <c r="D130" i="50"/>
  <c r="A127" i="50"/>
  <c r="B124" i="50"/>
  <c r="C121" i="50"/>
  <c r="G117" i="50"/>
  <c r="A115" i="50"/>
  <c r="B112" i="50"/>
  <c r="F108" i="50"/>
  <c r="G105" i="50"/>
  <c r="A103" i="50"/>
  <c r="E99" i="50"/>
  <c r="F96" i="50"/>
  <c r="G93" i="50"/>
  <c r="D90" i="50"/>
  <c r="E87" i="50"/>
  <c r="F84" i="50"/>
  <c r="C81" i="50"/>
  <c r="D78" i="50"/>
  <c r="E75" i="50"/>
  <c r="B72" i="50"/>
  <c r="C69" i="50"/>
  <c r="D66" i="50"/>
  <c r="A63" i="50"/>
  <c r="B60" i="50"/>
  <c r="C57" i="50"/>
  <c r="G53" i="50"/>
  <c r="A51" i="50"/>
  <c r="B48" i="50"/>
  <c r="F44" i="50"/>
  <c r="G41" i="50"/>
  <c r="A39" i="50"/>
  <c r="E35" i="50"/>
  <c r="F32" i="50"/>
  <c r="G29" i="50"/>
  <c r="D26" i="50"/>
  <c r="E23" i="50"/>
  <c r="F20" i="50"/>
  <c r="C17" i="50"/>
  <c r="E11" i="50"/>
  <c r="C300" i="50"/>
  <c r="C14" i="50"/>
  <c r="E24" i="50"/>
  <c r="F33" i="50"/>
  <c r="G42" i="50"/>
  <c r="A52" i="50"/>
  <c r="B61" i="50"/>
  <c r="D71" i="50"/>
  <c r="E80" i="50"/>
  <c r="F89" i="50"/>
  <c r="A100" i="50"/>
  <c r="B109" i="50"/>
  <c r="C118" i="50"/>
  <c r="E128" i="50"/>
  <c r="F137" i="50"/>
  <c r="B147" i="50"/>
  <c r="B163" i="50"/>
  <c r="F183" i="50"/>
  <c r="A203" i="50"/>
  <c r="E239" i="50"/>
  <c r="B318" i="50"/>
  <c r="C19" i="50"/>
  <c r="C27" i="50"/>
  <c r="G31" i="50"/>
  <c r="D36" i="50"/>
  <c r="A41" i="50"/>
  <c r="E45" i="50"/>
  <c r="B50" i="50"/>
  <c r="F54" i="50"/>
  <c r="C59" i="50"/>
  <c r="G63" i="50"/>
  <c r="D68" i="50"/>
  <c r="A73" i="50"/>
  <c r="E77" i="50"/>
  <c r="B82" i="50"/>
  <c r="F86" i="50"/>
  <c r="C91" i="50"/>
  <c r="G95" i="50"/>
  <c r="D100" i="50"/>
  <c r="A105" i="50"/>
  <c r="E109" i="50"/>
  <c r="B114" i="50"/>
  <c r="C323" i="50"/>
  <c r="B284" i="50"/>
  <c r="C286" i="50"/>
  <c r="E261" i="50"/>
  <c r="D224" i="50"/>
  <c r="F298" i="50"/>
  <c r="C248" i="50"/>
  <c r="F211" i="50"/>
  <c r="D266" i="50"/>
  <c r="D242" i="50"/>
  <c r="D218" i="50"/>
  <c r="B197" i="50"/>
  <c r="B185" i="50"/>
  <c r="B173" i="50"/>
  <c r="E160" i="50"/>
  <c r="E148" i="50"/>
  <c r="E290" i="50"/>
  <c r="G262" i="50"/>
  <c r="E244" i="50"/>
  <c r="C226" i="50"/>
  <c r="A208" i="50"/>
  <c r="C195" i="50"/>
  <c r="B186" i="50"/>
  <c r="A177" i="50"/>
  <c r="G167" i="50"/>
  <c r="F158" i="50"/>
  <c r="A314" i="50"/>
  <c r="B252" i="50"/>
  <c r="E215" i="50"/>
  <c r="A190" i="50"/>
  <c r="F171" i="50"/>
  <c r="D153" i="50"/>
  <c r="A142" i="50"/>
  <c r="G132" i="50"/>
  <c r="F123" i="50"/>
  <c r="E114" i="50"/>
  <c r="D105" i="50"/>
  <c r="C96" i="50"/>
  <c r="B87" i="50"/>
  <c r="A78" i="50"/>
  <c r="G68" i="50"/>
  <c r="F59" i="50"/>
  <c r="E50" i="50"/>
  <c r="F47" i="50"/>
  <c r="C44" i="50"/>
  <c r="D41" i="50"/>
  <c r="E38" i="50"/>
  <c r="B35" i="50"/>
  <c r="C32" i="50"/>
  <c r="D29" i="50"/>
  <c r="A26" i="50"/>
  <c r="B23" i="50"/>
  <c r="C20" i="50"/>
  <c r="G16" i="50"/>
  <c r="A14" i="50"/>
  <c r="B11" i="50"/>
  <c r="C13" i="50"/>
  <c r="E289" i="50"/>
  <c r="E313" i="50"/>
  <c r="A278" i="50"/>
  <c r="D263" i="50"/>
  <c r="A252" i="50"/>
  <c r="C238" i="50"/>
  <c r="G226" i="50"/>
  <c r="D215" i="50"/>
  <c r="G201" i="50"/>
  <c r="E195" i="50"/>
  <c r="G189" i="50"/>
  <c r="A183" i="50"/>
  <c r="C177" i="50"/>
  <c r="E171" i="50"/>
  <c r="F164" i="50"/>
  <c r="A159" i="50"/>
  <c r="C153" i="50"/>
  <c r="B148" i="50"/>
  <c r="F144" i="50"/>
  <c r="G141" i="50"/>
  <c r="D138" i="50"/>
  <c r="E135" i="50"/>
  <c r="F132" i="50"/>
  <c r="C129" i="50"/>
  <c r="D126" i="50"/>
  <c r="E123" i="50"/>
  <c r="B120" i="50"/>
  <c r="C117" i="50"/>
  <c r="D114" i="50"/>
  <c r="A111" i="50"/>
  <c r="B108" i="50"/>
  <c r="C105" i="50"/>
  <c r="G101" i="50"/>
  <c r="A99" i="50"/>
  <c r="B96" i="50"/>
  <c r="F92" i="50"/>
  <c r="G89" i="50"/>
  <c r="A87" i="50"/>
  <c r="E83" i="50"/>
  <c r="F80" i="50"/>
  <c r="G77" i="50"/>
  <c r="D74" i="50"/>
  <c r="E71" i="50"/>
  <c r="F68" i="50"/>
  <c r="C65" i="50"/>
  <c r="D62" i="50"/>
  <c r="E59" i="50"/>
  <c r="B56" i="50"/>
  <c r="C53" i="50"/>
  <c r="D50" i="50"/>
  <c r="A47" i="50"/>
  <c r="B44" i="50"/>
  <c r="C41" i="50"/>
  <c r="G37" i="50"/>
  <c r="A35" i="50"/>
  <c r="B32" i="50"/>
  <c r="F28" i="50"/>
  <c r="G25" i="50"/>
  <c r="A23" i="50"/>
  <c r="E19" i="50"/>
  <c r="B16" i="50"/>
  <c r="D10" i="50"/>
  <c r="A285" i="50"/>
  <c r="E16" i="50"/>
  <c r="G26" i="50"/>
  <c r="A36" i="50"/>
  <c r="B45" i="50"/>
  <c r="C54" i="50"/>
  <c r="E64" i="50"/>
  <c r="F73" i="50"/>
  <c r="G82" i="50"/>
  <c r="A92" i="50"/>
  <c r="C102" i="50"/>
  <c r="D111" i="50"/>
  <c r="F121" i="50"/>
  <c r="G130" i="50"/>
  <c r="A140" i="50"/>
  <c r="B150" i="50"/>
  <c r="A170" i="50"/>
  <c r="C188" i="50"/>
  <c r="B212" i="50"/>
  <c r="F248" i="50"/>
  <c r="C11" i="50"/>
  <c r="E21" i="50"/>
  <c r="D28" i="50"/>
  <c r="A33" i="50"/>
  <c r="E37" i="50"/>
  <c r="B42" i="50"/>
  <c r="F46" i="50"/>
  <c r="C51" i="50"/>
  <c r="G55" i="50"/>
  <c r="D60" i="50"/>
  <c r="A65" i="50"/>
  <c r="E69" i="50"/>
  <c r="B74" i="50"/>
  <c r="F78" i="50"/>
  <c r="C83" i="50"/>
  <c r="G87" i="50"/>
  <c r="D92" i="50"/>
  <c r="A97" i="50"/>
  <c r="E101" i="50"/>
  <c r="B106" i="50"/>
  <c r="F110" i="50"/>
  <c r="C115" i="50"/>
  <c r="G119" i="50"/>
  <c r="D124" i="50"/>
  <c r="A129" i="50"/>
  <c r="E133" i="50"/>
  <c r="B138" i="50"/>
  <c r="F142" i="50"/>
  <c r="F147" i="50"/>
  <c r="A155" i="50"/>
  <c r="B164" i="50"/>
  <c r="C173" i="50"/>
  <c r="D182" i="50"/>
  <c r="E191" i="50"/>
  <c r="B201" i="50"/>
  <c r="G218" i="50"/>
  <c r="B237" i="50"/>
  <c r="D255" i="50"/>
  <c r="F275" i="50"/>
  <c r="B13" i="50"/>
  <c r="B21" i="50"/>
  <c r="C30" i="50"/>
  <c r="D39" i="50"/>
  <c r="E48" i="50"/>
  <c r="F57" i="50"/>
  <c r="F65" i="50"/>
  <c r="G74" i="50"/>
  <c r="A84" i="50"/>
  <c r="B93" i="50"/>
  <c r="B101" i="50"/>
  <c r="C110" i="50"/>
  <c r="D119" i="50"/>
  <c r="D127" i="50"/>
  <c r="E136" i="50"/>
  <c r="F145" i="50"/>
  <c r="G160" i="50"/>
  <c r="G176" i="50"/>
  <c r="B195" i="50"/>
  <c r="G225" i="50"/>
  <c r="G257" i="50"/>
  <c r="D12" i="50"/>
  <c r="D20" i="50"/>
  <c r="D11" i="50"/>
  <c r="A16" i="50"/>
  <c r="E20" i="50"/>
  <c r="B25" i="50"/>
  <c r="F29" i="50"/>
  <c r="C34" i="50"/>
  <c r="G38" i="50"/>
  <c r="D43" i="50"/>
  <c r="A48" i="50"/>
  <c r="E52" i="50"/>
  <c r="B57" i="50"/>
  <c r="F61" i="50"/>
  <c r="C66" i="50"/>
  <c r="G70" i="50"/>
  <c r="D75" i="50"/>
  <c r="A80" i="50"/>
  <c r="B304" i="50"/>
  <c r="B272" i="50"/>
  <c r="C274" i="50"/>
  <c r="G251" i="50"/>
  <c r="C215" i="50"/>
  <c r="F279" i="50"/>
  <c r="B239" i="50"/>
  <c r="E202" i="50"/>
  <c r="F260" i="50"/>
  <c r="F236" i="50"/>
  <c r="E211" i="50"/>
  <c r="C194" i="50"/>
  <c r="C182" i="50"/>
  <c r="F169" i="50"/>
  <c r="F157" i="50"/>
  <c r="F364" i="50"/>
  <c r="D281" i="50"/>
  <c r="C258" i="50"/>
  <c r="A240" i="50"/>
  <c r="F221" i="50"/>
  <c r="D203" i="50"/>
  <c r="A193" i="50"/>
  <c r="G183" i="50"/>
  <c r="F174" i="50"/>
  <c r="E165" i="50"/>
  <c r="D156" i="50"/>
  <c r="C287" i="50"/>
  <c r="A243" i="50"/>
  <c r="D206" i="50"/>
  <c r="D185" i="50"/>
  <c r="B167" i="50"/>
  <c r="G149" i="50"/>
  <c r="F139" i="50"/>
  <c r="E130" i="50"/>
  <c r="D121" i="50"/>
  <c r="C112" i="50"/>
  <c r="B103" i="50"/>
  <c r="A94" i="50"/>
  <c r="G84" i="50"/>
  <c r="F75" i="50"/>
  <c r="E66" i="50"/>
  <c r="D57" i="50"/>
  <c r="A50" i="50"/>
  <c r="E46" i="50"/>
  <c r="F43" i="50"/>
  <c r="G40" i="50"/>
  <c r="D37" i="50"/>
  <c r="E34" i="50"/>
  <c r="F31" i="50"/>
  <c r="C28" i="50"/>
  <c r="D25" i="50"/>
  <c r="E22" i="50"/>
  <c r="B19" i="50"/>
  <c r="C16" i="50"/>
  <c r="D13" i="50"/>
  <c r="A10" i="50"/>
  <c r="B12" i="50"/>
  <c r="D280" i="50"/>
  <c r="C296" i="50"/>
  <c r="D273" i="50"/>
  <c r="B261" i="50"/>
  <c r="D247" i="50"/>
  <c r="A236" i="50"/>
  <c r="E224" i="50"/>
  <c r="G210" i="50"/>
  <c r="C200" i="50"/>
  <c r="D194" i="50"/>
  <c r="E187" i="50"/>
  <c r="G181" i="50"/>
  <c r="B176" i="50"/>
  <c r="C169" i="50"/>
  <c r="E163" i="50"/>
  <c r="G157" i="50"/>
  <c r="B151" i="50"/>
  <c r="C147" i="50"/>
  <c r="B144" i="50"/>
  <c r="F140" i="50"/>
  <c r="G137" i="50"/>
  <c r="A135" i="50"/>
  <c r="E131" i="50"/>
  <c r="F128" i="50"/>
  <c r="G125" i="50"/>
  <c r="D122" i="50"/>
  <c r="E119" i="50"/>
  <c r="F116" i="50"/>
  <c r="C113" i="50"/>
  <c r="D110" i="50"/>
  <c r="E107" i="50"/>
  <c r="B104" i="50"/>
  <c r="C101" i="50"/>
  <c r="D98" i="50"/>
  <c r="A95" i="50"/>
  <c r="B92" i="50"/>
  <c r="C89" i="50"/>
  <c r="G85" i="50"/>
  <c r="A83" i="50"/>
  <c r="B80" i="50"/>
  <c r="F76" i="50"/>
  <c r="G73" i="50"/>
  <c r="A71" i="50"/>
  <c r="E67" i="50"/>
  <c r="F64" i="50"/>
  <c r="G61" i="50"/>
  <c r="D58" i="50"/>
  <c r="E55" i="50"/>
  <c r="F52" i="50"/>
  <c r="C49" i="50"/>
  <c r="D46" i="50"/>
  <c r="E43" i="50"/>
  <c r="B40" i="50"/>
  <c r="C37" i="50"/>
  <c r="D34" i="50"/>
  <c r="A31" i="50"/>
  <c r="B28" i="50"/>
  <c r="C25" i="50"/>
  <c r="G21" i="50"/>
  <c r="A19" i="50"/>
  <c r="A15" i="50"/>
  <c r="E318" i="50"/>
  <c r="G275" i="50"/>
  <c r="G18" i="50"/>
  <c r="B29" i="50"/>
  <c r="C38" i="50"/>
  <c r="D47" i="50"/>
  <c r="E56" i="50"/>
  <c r="G66" i="50"/>
  <c r="A76" i="50"/>
  <c r="B85" i="50"/>
  <c r="C94" i="50"/>
  <c r="E104" i="50"/>
  <c r="F113" i="50"/>
  <c r="A124" i="50"/>
  <c r="B133" i="50"/>
  <c r="C142" i="50"/>
  <c r="A154" i="50"/>
  <c r="E174" i="50"/>
  <c r="G192" i="50"/>
  <c r="C221" i="50"/>
  <c r="D262" i="50"/>
  <c r="E13" i="50"/>
  <c r="G23" i="50"/>
  <c r="E29" i="50"/>
  <c r="B34" i="50"/>
  <c r="F38" i="50"/>
  <c r="C43" i="50"/>
  <c r="G47" i="50"/>
  <c r="D52" i="50"/>
  <c r="A57" i="50"/>
  <c r="E61" i="50"/>
  <c r="B66" i="50"/>
  <c r="F70" i="50"/>
  <c r="C75" i="50"/>
  <c r="G79" i="50"/>
  <c r="D84" i="50"/>
  <c r="A89" i="50"/>
  <c r="E93" i="50"/>
  <c r="B98" i="50"/>
  <c r="F102" i="50"/>
  <c r="C107" i="50"/>
  <c r="G111" i="50"/>
  <c r="D116" i="50"/>
  <c r="A121" i="50"/>
  <c r="E125" i="50"/>
  <c r="B130" i="50"/>
  <c r="F134" i="50"/>
  <c r="C139" i="50"/>
  <c r="G143" i="50"/>
  <c r="C149" i="50"/>
  <c r="C157" i="50"/>
  <c r="D166" i="50"/>
  <c r="A316" i="50"/>
  <c r="B206" i="50"/>
  <c r="A255" i="50"/>
  <c r="G178" i="50"/>
  <c r="D272" i="50"/>
  <c r="A200" i="50"/>
  <c r="C163" i="50"/>
  <c r="B199" i="50"/>
  <c r="D137" i="50"/>
  <c r="G100" i="50"/>
  <c r="C64" i="50"/>
  <c r="B43" i="50"/>
  <c r="E30" i="50"/>
  <c r="E18" i="50"/>
  <c r="A11" i="50"/>
  <c r="E256" i="50"/>
  <c r="E208" i="50"/>
  <c r="F180" i="50"/>
  <c r="E155" i="50"/>
  <c r="B140" i="50"/>
  <c r="B128" i="50"/>
  <c r="E115" i="50"/>
  <c r="E103" i="50"/>
  <c r="E91" i="50"/>
  <c r="A79" i="50"/>
  <c r="A67" i="50"/>
  <c r="A55" i="50"/>
  <c r="D42" i="50"/>
  <c r="D30" i="50"/>
  <c r="D18" i="50"/>
  <c r="C22" i="50"/>
  <c r="G58" i="50"/>
  <c r="F97" i="50"/>
  <c r="D135" i="50"/>
  <c r="D197" i="50"/>
  <c r="B26" i="50"/>
  <c r="D44" i="50"/>
  <c r="F62" i="50"/>
  <c r="A81" i="50"/>
  <c r="C99" i="50"/>
  <c r="E117" i="50"/>
  <c r="F126" i="50"/>
  <c r="G135" i="50"/>
  <c r="A145" i="50"/>
  <c r="E159" i="50"/>
  <c r="E175" i="50"/>
  <c r="A187" i="50"/>
  <c r="D198" i="50"/>
  <c r="D223" i="50"/>
  <c r="C246" i="50"/>
  <c r="B269" i="50"/>
  <c r="D15" i="50"/>
  <c r="F25" i="50"/>
  <c r="B37" i="50"/>
  <c r="G50" i="50"/>
  <c r="C62" i="50"/>
  <c r="E72" i="50"/>
  <c r="C86" i="50"/>
  <c r="E96" i="50"/>
  <c r="A108" i="50"/>
  <c r="E120" i="50"/>
  <c r="A132" i="50"/>
  <c r="D143" i="50"/>
  <c r="D165" i="50"/>
  <c r="A186" i="50"/>
  <c r="F216" i="50"/>
  <c r="A267" i="50"/>
  <c r="A17" i="50"/>
  <c r="C10" i="50"/>
  <c r="B17" i="50"/>
  <c r="G22" i="50"/>
  <c r="E28" i="50"/>
  <c r="D35" i="50"/>
  <c r="B41" i="50"/>
  <c r="G46" i="50"/>
  <c r="F53" i="50"/>
  <c r="D59" i="50"/>
  <c r="B65" i="50"/>
  <c r="A72" i="50"/>
  <c r="F77" i="50"/>
  <c r="D83" i="50"/>
  <c r="A88" i="50"/>
  <c r="E92" i="50"/>
  <c r="B97" i="50"/>
  <c r="F101" i="50"/>
  <c r="C106" i="50"/>
  <c r="G110" i="50"/>
  <c r="D115" i="50"/>
  <c r="A120" i="50"/>
  <c r="E124" i="50"/>
  <c r="B129" i="50"/>
  <c r="F133" i="50"/>
  <c r="C138" i="50"/>
  <c r="G142" i="50"/>
  <c r="G147" i="50"/>
  <c r="B155" i="50"/>
  <c r="C164" i="50"/>
  <c r="D173" i="50"/>
  <c r="E182" i="50"/>
  <c r="F191" i="50"/>
  <c r="C201" i="50"/>
  <c r="A219" i="50"/>
  <c r="C237" i="50"/>
  <c r="E255" i="50"/>
  <c r="C280" i="50"/>
  <c r="E76" i="50"/>
  <c r="A96" i="50"/>
  <c r="F109" i="50"/>
  <c r="A128" i="50"/>
  <c r="F141" i="50"/>
  <c r="G152" i="50"/>
  <c r="E198" i="50"/>
  <c r="F232" i="50"/>
  <c r="A327" i="50"/>
  <c r="E266" i="50"/>
  <c r="G229" i="50"/>
  <c r="G166" i="50"/>
  <c r="F253" i="50"/>
  <c r="F190" i="50"/>
  <c r="B154" i="50"/>
  <c r="G180" i="50"/>
  <c r="C128" i="50"/>
  <c r="F91" i="50"/>
  <c r="B55" i="50"/>
  <c r="F39" i="50"/>
  <c r="F27" i="50"/>
  <c r="F15" i="50"/>
  <c r="G341" i="50"/>
  <c r="B245" i="50"/>
  <c r="A199" i="50"/>
  <c r="G173" i="50"/>
  <c r="D150" i="50"/>
  <c r="C137" i="50"/>
  <c r="F124" i="50"/>
  <c r="F112" i="50"/>
  <c r="F100" i="50"/>
  <c r="B88" i="50"/>
  <c r="B76" i="50"/>
  <c r="B64" i="50"/>
  <c r="E51" i="50"/>
  <c r="E39" i="50"/>
  <c r="E27" i="50"/>
  <c r="F12" i="50"/>
  <c r="D31" i="50"/>
  <c r="B69" i="50"/>
  <c r="G106" i="50"/>
  <c r="E144" i="50"/>
  <c r="D230" i="50"/>
  <c r="F30" i="50"/>
  <c r="A49" i="50"/>
  <c r="C67" i="50"/>
  <c r="E85" i="50"/>
  <c r="G103" i="50"/>
  <c r="F118" i="50"/>
  <c r="G127" i="50"/>
  <c r="A137" i="50"/>
  <c r="B146" i="50"/>
  <c r="G161" i="50"/>
  <c r="G177" i="50"/>
  <c r="C189" i="50"/>
  <c r="B205" i="50"/>
  <c r="A228" i="50"/>
  <c r="G250" i="50"/>
  <c r="A294" i="50"/>
  <c r="F17" i="50"/>
  <c r="A28" i="50"/>
  <c r="F41" i="50"/>
  <c r="B53" i="50"/>
  <c r="D63" i="50"/>
  <c r="B77" i="50"/>
  <c r="E88" i="50"/>
  <c r="G98" i="50"/>
  <c r="E112" i="50"/>
  <c r="G122" i="50"/>
  <c r="C134" i="50"/>
  <c r="F148" i="50"/>
  <c r="F167" i="50"/>
  <c r="E190" i="50"/>
  <c r="A235" i="50"/>
  <c r="D289" i="50"/>
  <c r="B18" i="50"/>
  <c r="E12" i="50"/>
  <c r="C18" i="50"/>
  <c r="A24" i="50"/>
  <c r="G30" i="50"/>
  <c r="E36" i="50"/>
  <c r="C42" i="50"/>
  <c r="B49" i="50"/>
  <c r="G54" i="50"/>
  <c r="E60" i="50"/>
  <c r="D67" i="50"/>
  <c r="B73" i="50"/>
  <c r="G78" i="50"/>
  <c r="E84" i="50"/>
  <c r="B89" i="50"/>
  <c r="F93" i="50"/>
  <c r="C98" i="50"/>
  <c r="G102" i="50"/>
  <c r="D107" i="50"/>
  <c r="A112" i="50"/>
  <c r="E116" i="50"/>
  <c r="B121" i="50"/>
  <c r="F125" i="50"/>
  <c r="C130" i="50"/>
  <c r="G134" i="50"/>
  <c r="D139" i="50"/>
  <c r="A144" i="50"/>
  <c r="D149" i="50"/>
  <c r="D157" i="50"/>
  <c r="E166" i="50"/>
  <c r="F175" i="50"/>
  <c r="G184" i="50"/>
  <c r="A194" i="50"/>
  <c r="C205" i="50"/>
  <c r="E223" i="50"/>
  <c r="G241" i="50"/>
  <c r="B260" i="50"/>
  <c r="G299" i="50"/>
  <c r="C26" i="50"/>
  <c r="F37" i="50"/>
  <c r="C50" i="50"/>
  <c r="G62" i="50"/>
  <c r="E68" i="50"/>
  <c r="B81" i="50"/>
  <c r="C90" i="50"/>
  <c r="G94" i="50"/>
  <c r="A104" i="50"/>
  <c r="B113" i="50"/>
  <c r="F117" i="50"/>
  <c r="G126" i="50"/>
  <c r="A136" i="50"/>
  <c r="E140" i="50"/>
  <c r="A151" i="50"/>
  <c r="G168" i="50"/>
  <c r="B187" i="50"/>
  <c r="C196" i="50"/>
  <c r="B228" i="50"/>
  <c r="F264" i="50"/>
  <c r="A351" i="50"/>
  <c r="F242" i="50"/>
  <c r="B286" i="50"/>
  <c r="D320" i="50"/>
  <c r="D172" i="50"/>
  <c r="G233" i="50"/>
  <c r="A110" i="50"/>
  <c r="A46" i="50"/>
  <c r="A34" i="50"/>
  <c r="F16" i="50"/>
  <c r="A220" i="50"/>
  <c r="D162" i="50"/>
  <c r="A143" i="50"/>
  <c r="A119" i="50"/>
  <c r="D94" i="50"/>
  <c r="D82" i="50"/>
  <c r="G57" i="50"/>
  <c r="C33" i="50"/>
  <c r="A12" i="50"/>
  <c r="F49" i="50"/>
  <c r="C126" i="50"/>
  <c r="G15" i="50"/>
  <c r="G39" i="50"/>
  <c r="D76" i="50"/>
  <c r="A113" i="50"/>
  <c r="C123" i="50"/>
  <c r="E141" i="50"/>
  <c r="A171" i="50"/>
  <c r="B196" i="50"/>
  <c r="C214" i="50"/>
  <c r="E264" i="50"/>
  <c r="D23" i="50"/>
  <c r="G34" i="50"/>
  <c r="A60" i="50"/>
  <c r="F81" i="50"/>
  <c r="F105" i="50"/>
  <c r="B117" i="50"/>
  <c r="B141" i="50"/>
  <c r="D181" i="50"/>
  <c r="E207" i="50"/>
  <c r="F14" i="50"/>
  <c r="G14" i="50"/>
  <c r="D27" i="50"/>
  <c r="B33" i="50"/>
  <c r="F45" i="50"/>
  <c r="C58" i="50"/>
  <c r="A64" i="50"/>
  <c r="C82" i="50"/>
  <c r="D91" i="50"/>
  <c r="E100" i="50"/>
  <c r="C114" i="50"/>
  <c r="D123" i="50"/>
  <c r="E132" i="50"/>
  <c r="D146" i="50"/>
  <c r="B171" i="50"/>
  <c r="C180" i="50"/>
  <c r="D214" i="50"/>
  <c r="C269" i="50"/>
  <c r="D301" i="50"/>
  <c r="A230" i="50"/>
  <c r="G205" i="50"/>
  <c r="G154" i="50"/>
  <c r="D235" i="50"/>
  <c r="E181" i="50"/>
  <c r="D270" i="50"/>
  <c r="E162" i="50"/>
  <c r="B119" i="50"/>
  <c r="E82" i="50"/>
  <c r="G48" i="50"/>
  <c r="G36" i="50"/>
  <c r="G24" i="50"/>
  <c r="C12" i="50"/>
  <c r="F291" i="50"/>
  <c r="F233" i="50"/>
  <c r="B192" i="50"/>
  <c r="B168" i="50"/>
  <c r="E146" i="50"/>
  <c r="G133" i="50"/>
  <c r="G121" i="50"/>
  <c r="G109" i="50"/>
  <c r="C97" i="50"/>
  <c r="C85" i="50"/>
  <c r="C73" i="50"/>
  <c r="F60" i="50"/>
  <c r="F48" i="50"/>
  <c r="F36" i="50"/>
  <c r="B24" i="50"/>
  <c r="D309" i="50"/>
  <c r="E40" i="50"/>
  <c r="C78" i="50"/>
  <c r="A116" i="50"/>
  <c r="E158" i="50"/>
  <c r="G271" i="50"/>
  <c r="C35" i="50"/>
  <c r="E53" i="50"/>
  <c r="G71" i="50"/>
  <c r="B90" i="50"/>
  <c r="D108" i="50"/>
  <c r="B122" i="50"/>
  <c r="C131" i="50"/>
  <c r="D140" i="50"/>
  <c r="F150" i="50"/>
  <c r="F168" i="50"/>
  <c r="B180" i="50"/>
  <c r="G193" i="50"/>
  <c r="F209" i="50"/>
  <c r="E232" i="50"/>
  <c r="A260" i="50"/>
  <c r="F332" i="50"/>
  <c r="A20" i="50"/>
  <c r="E32" i="50"/>
  <c r="A44" i="50"/>
  <c r="D55" i="50"/>
  <c r="A68" i="50"/>
  <c r="D79" i="50"/>
  <c r="G90" i="50"/>
  <c r="D103" i="50"/>
  <c r="G114" i="50"/>
  <c r="B125" i="50"/>
  <c r="G138" i="50"/>
  <c r="F151" i="50"/>
  <c r="C172" i="50"/>
  <c r="F199" i="50"/>
  <c r="B244" i="50"/>
  <c r="B10" i="50"/>
  <c r="F22" i="50"/>
  <c r="F13" i="50"/>
  <c r="D19" i="50"/>
  <c r="A32" i="50"/>
  <c r="E44" i="50"/>
  <c r="A56" i="50"/>
  <c r="C74" i="50"/>
  <c r="F85" i="50"/>
  <c r="D99" i="50"/>
  <c r="E108" i="50"/>
  <c r="C122" i="50"/>
  <c r="D131" i="50"/>
  <c r="B145" i="50"/>
  <c r="F159" i="50"/>
  <c r="A178" i="50"/>
  <c r="G209" i="50"/>
  <c r="D246" i="50"/>
  <c r="F271" i="50"/>
  <c r="D191" i="50"/>
  <c r="B217" i="50"/>
  <c r="F146" i="50"/>
  <c r="D73" i="50"/>
  <c r="D21" i="50"/>
  <c r="C270" i="50"/>
  <c r="D186" i="50"/>
  <c r="A131" i="50"/>
  <c r="D106" i="50"/>
  <c r="G69" i="50"/>
  <c r="G45" i="50"/>
  <c r="C21" i="50"/>
  <c r="D87" i="50"/>
  <c r="B179" i="50"/>
  <c r="B58" i="50"/>
  <c r="F94" i="50"/>
  <c r="D132" i="50"/>
  <c r="F152" i="50"/>
  <c r="F184" i="50"/>
  <c r="F241" i="50"/>
  <c r="G10" i="50"/>
  <c r="C46" i="50"/>
  <c r="C70" i="50"/>
  <c r="D95" i="50"/>
  <c r="F129" i="50"/>
  <c r="C156" i="50"/>
  <c r="C253" i="50"/>
  <c r="A25" i="50"/>
  <c r="F21" i="50"/>
  <c r="A40" i="50"/>
  <c r="D51" i="50"/>
  <c r="F69" i="50"/>
  <c r="G86" i="50"/>
  <c r="B105" i="50"/>
  <c r="G118" i="50"/>
  <c r="B137" i="50"/>
  <c r="A162" i="50"/>
  <c r="D189" i="50"/>
  <c r="A251" i="50"/>
  <c r="H39" i="48" l="1"/>
  <c r="G6" i="50"/>
</calcChain>
</file>

<file path=xl/sharedStrings.xml><?xml version="1.0" encoding="utf-8"?>
<sst xmlns="http://schemas.openxmlformats.org/spreadsheetml/2006/main" count="1507" uniqueCount="897">
  <si>
    <t xml:space="preserve">Customer Contact #:   </t>
  </si>
  <si>
    <t>Total:</t>
  </si>
  <si>
    <t>Options &amp; Accessories</t>
  </si>
  <si>
    <t>Ethernet 25'</t>
  </si>
  <si>
    <t>Ethernet Hub</t>
  </si>
  <si>
    <t>Humminbird</t>
  </si>
  <si>
    <t>Ram swing arm</t>
  </si>
  <si>
    <t>Ram 1.5"</t>
  </si>
  <si>
    <t>Ram 2.25"</t>
  </si>
  <si>
    <t xml:space="preserve">Date:  </t>
  </si>
  <si>
    <t xml:space="preserve">Customer: </t>
  </si>
  <si>
    <t xml:space="preserve">Expires:        </t>
  </si>
  <si>
    <t>Lowrance</t>
  </si>
  <si>
    <t>MinnKota</t>
  </si>
  <si>
    <t>Grand Total:</t>
  </si>
  <si>
    <t>Included</t>
  </si>
  <si>
    <t>Boat/Motor(s)/Trailer</t>
  </si>
  <si>
    <t>Sale Price</t>
  </si>
  <si>
    <t>Trailer Price</t>
  </si>
  <si>
    <t>Trailer</t>
  </si>
  <si>
    <t xml:space="preserve"> Colors/Package/Options Subtotal</t>
  </si>
  <si>
    <t xml:space="preserve">Transducer Thru Hull (Blue Connector) </t>
  </si>
  <si>
    <t>360 Transom</t>
  </si>
  <si>
    <t>360 Trolling Motor</t>
  </si>
  <si>
    <t>I Pilot Link</t>
  </si>
  <si>
    <t xml:space="preserve">I Pilot  </t>
  </si>
  <si>
    <t>Talon Tilt Bracket</t>
  </si>
  <si>
    <t>Trailer Swap</t>
  </si>
  <si>
    <t>Yeti 65 cooler</t>
  </si>
  <si>
    <t>Yeti 45 cooler</t>
  </si>
  <si>
    <t>Gateway kit</t>
  </si>
  <si>
    <t>Yamaha Credit</t>
  </si>
  <si>
    <t>Skeeter Rebate</t>
  </si>
  <si>
    <t>Motorguide Xi5 105# 36V pinpoint</t>
  </si>
  <si>
    <t>HDS 12 Gen 3 Touch Insight 83/200</t>
  </si>
  <si>
    <t>HDS 12 Gen 3 Touch w/Structure Scan HD</t>
  </si>
  <si>
    <t>HDS 9 Gen 3 Touch w/ Structure Scan HD</t>
  </si>
  <si>
    <t>HDS 9 Gen 3 Touch Insight 83/200</t>
  </si>
  <si>
    <t>Structure Scan Ducer (Gen3)</t>
  </si>
  <si>
    <t>Transducer Y-Cable</t>
  </si>
  <si>
    <t>Hi-SpeedTransducer</t>
  </si>
  <si>
    <t>Universal Sonar Adaptor</t>
  </si>
  <si>
    <t>Talon Sandwich Motor Bracket</t>
  </si>
  <si>
    <t>Talon Jack Plate Motor Bracket</t>
  </si>
  <si>
    <t>Locator Mounts</t>
  </si>
  <si>
    <t>Dek-it mount</t>
  </si>
  <si>
    <t>Cisco mount</t>
  </si>
  <si>
    <t>Dash Dek-it Mount</t>
  </si>
  <si>
    <t>Motor swap</t>
  </si>
  <si>
    <t>Boat Registration Numbers</t>
  </si>
  <si>
    <t>I-Pilot Link remote holder</t>
  </si>
  <si>
    <t>COLOR OPTION</t>
  </si>
  <si>
    <t>T9.9LPHB</t>
  </si>
  <si>
    <t xml:space="preserve">MX-2040 D/C VF250XA SHO </t>
  </si>
  <si>
    <t>None Selected</t>
  </si>
  <si>
    <t xml:space="preserve">WX-2190 F300XCA  </t>
  </si>
  <si>
    <t xml:space="preserve">WX-2060 VF250XA SHO </t>
  </si>
  <si>
    <t xml:space="preserve">WX-1910 F175XA  </t>
  </si>
  <si>
    <t xml:space="preserve">WX-1910 F200XB  </t>
  </si>
  <si>
    <t xml:space="preserve">FX-21 VF250 SHO </t>
  </si>
  <si>
    <t xml:space="preserve">FX-20 VF250 SHO </t>
  </si>
  <si>
    <t xml:space="preserve">FX-21LE VF250 SHO </t>
  </si>
  <si>
    <t xml:space="preserve">FX-20LE VF250 SHO </t>
  </si>
  <si>
    <t xml:space="preserve">ZX-200 VF200 SHO </t>
  </si>
  <si>
    <t xml:space="preserve">ZX-225 VF225 SHO </t>
  </si>
  <si>
    <t xml:space="preserve">ZX-250 VF250 SHO </t>
  </si>
  <si>
    <t xml:space="preserve">SL-210 SHO200  </t>
  </si>
  <si>
    <t xml:space="preserve">SL-190 F150LB  </t>
  </si>
  <si>
    <t xml:space="preserve">SL-190 SHO 150 </t>
  </si>
  <si>
    <t xml:space="preserve">SX-200 SHO 150 </t>
  </si>
  <si>
    <t xml:space="preserve">SX-200 F150LA  </t>
  </si>
  <si>
    <t xml:space="preserve">SX-240 F300XCA  </t>
  </si>
  <si>
    <t xml:space="preserve">SX-240 VF250LA  </t>
  </si>
  <si>
    <t>T9.9LPB</t>
  </si>
  <si>
    <t>Power Pole Pro 2 series 8' w bracket</t>
  </si>
  <si>
    <t>Cull Keeper 5 hole</t>
  </si>
  <si>
    <t>Back-up Lights</t>
  </si>
  <si>
    <t>Transducer Thru Hull</t>
  </si>
  <si>
    <t>(2) HDS 7's Gen 3 Touch Structure Scan Bundle</t>
  </si>
  <si>
    <t>(2) HDS 9's Gen 3 Touch Structure Scan Bundle</t>
  </si>
  <si>
    <t>WX-2190 VF250XA SHO</t>
  </si>
  <si>
    <t>Skeeter Custom Cover</t>
  </si>
  <si>
    <t>Factory Options</t>
  </si>
  <si>
    <t xml:space="preserve">Accessories </t>
  </si>
  <si>
    <t>WX-2190 Windscreen deduct</t>
  </si>
  <si>
    <t>Snap-in Storm Guard</t>
  </si>
  <si>
    <t>WX-2190 Trolling Motor Delete</t>
  </si>
  <si>
    <t>60" Rear Handrails</t>
  </si>
  <si>
    <t>42" Bow Handrails</t>
  </si>
  <si>
    <t>30" Bow Handrails</t>
  </si>
  <si>
    <t>Oxy Front and Rear</t>
  </si>
  <si>
    <t>Oxy Rear</t>
  </si>
  <si>
    <t>Blue Tooth Stereo with Speakers</t>
  </si>
  <si>
    <t>Hamby Keel guard</t>
  </si>
  <si>
    <t>Bike seat with Pedestal</t>
  </si>
  <si>
    <t>Fish seat with Pedestal</t>
  </si>
  <si>
    <t>Boarding Ladder EXCHANGE</t>
  </si>
  <si>
    <t>WX-1910 Ski Tow Pylon</t>
  </si>
  <si>
    <t>WX-2060 Windscreen deduct</t>
  </si>
  <si>
    <t>8" Atlas Hyd Jackplate</t>
  </si>
  <si>
    <t>WX-2060 Ski Tow Pylon</t>
  </si>
  <si>
    <t>MX-1825 Pass Console Windscreens</t>
  </si>
  <si>
    <t>MX-1825 Pass Console Walk-Thru</t>
  </si>
  <si>
    <t>WX-1910 Command Link</t>
  </si>
  <si>
    <t>MX-1825 Trolling Motor Delete</t>
  </si>
  <si>
    <t>MX-1825 3 Bank Charger</t>
  </si>
  <si>
    <t>MX-1825 Ski Tow Bar</t>
  </si>
  <si>
    <t>WX-1910 Windscreen deduct</t>
  </si>
  <si>
    <t>ZX Pass Console</t>
  </si>
  <si>
    <t>ZX 52" Shaft (250-225)</t>
  </si>
  <si>
    <t>FX LE Pass Console</t>
  </si>
  <si>
    <t>FX LE Atlas Hyd Jackplate</t>
  </si>
  <si>
    <t>FX LE 52" Shaft</t>
  </si>
  <si>
    <t>FX carpet padding</t>
  </si>
  <si>
    <t>FX Trolling Motor Delete</t>
  </si>
  <si>
    <t>12" Atlas Hyd Jackplate</t>
  </si>
  <si>
    <t>FX Rigid Lighting Upgrade</t>
  </si>
  <si>
    <t>MX-2040 Rear Deck Extension</t>
  </si>
  <si>
    <t>MX-2040 Ski Tow Bar</t>
  </si>
  <si>
    <t>MX-1825 Tandem Axle w/ Alu wheels</t>
  </si>
  <si>
    <t>Winch Post Ladder</t>
  </si>
  <si>
    <t>Loading Lights</t>
  </si>
  <si>
    <t>Tongue Toolbox</t>
  </si>
  <si>
    <t>Ram Rod Holder with Rail Mount</t>
  </si>
  <si>
    <t>Smooth Move Seat</t>
  </si>
  <si>
    <t>Wave Pro Seats</t>
  </si>
  <si>
    <t>Skeeter Trolling Motor Slide Bracket</t>
  </si>
  <si>
    <t>Dealer Installed Bluetooth AM/FM Stereo</t>
  </si>
  <si>
    <t>Swim Ladder Dealer Install</t>
  </si>
  <si>
    <t>12' Talon/Tilt/Mounting brkt</t>
  </si>
  <si>
    <t>Minn Kota 330 PC</t>
  </si>
  <si>
    <t>Minn Kota 460 PC</t>
  </si>
  <si>
    <t>Minn Kota 440 PC</t>
  </si>
  <si>
    <t>WX-2190 Custom Color</t>
  </si>
  <si>
    <t>WX-2190 Bold Color</t>
  </si>
  <si>
    <t>T9.9XPB</t>
  </si>
  <si>
    <t>T9.9XPHB</t>
  </si>
  <si>
    <t>Ethernet 15'</t>
  </si>
  <si>
    <t>Structure Scan 3D Transducer/Module</t>
  </si>
  <si>
    <t>Hi-speed 2D Transducer</t>
  </si>
  <si>
    <t>Dealership:         Skeeter Boat Center</t>
  </si>
  <si>
    <t xml:space="preserve">Dealership Contact #: 715-833-2662 </t>
  </si>
  <si>
    <t>Dealer prep, freight, setup</t>
  </si>
  <si>
    <t>BOAT/MOTOR/TRAILER</t>
  </si>
  <si>
    <t>V1898 F150XB</t>
  </si>
  <si>
    <t>V2090BT F200XB</t>
  </si>
  <si>
    <t>V2090BT VF250XA</t>
  </si>
  <si>
    <t>V2090BT VF150XA</t>
  </si>
  <si>
    <t>V1890 F90XA</t>
  </si>
  <si>
    <t>Warrior Master Power Switch</t>
  </si>
  <si>
    <t>*</t>
  </si>
  <si>
    <t>MX-2040 Windscreen deduct</t>
  </si>
  <si>
    <t>8' Talon/Tilt/Mounting brkt</t>
  </si>
  <si>
    <t>TraxTech 12" Mounting Track</t>
  </si>
  <si>
    <t>TraxTech 18" Mounting Track</t>
  </si>
  <si>
    <t>TraxTech 24" Mounting Track</t>
  </si>
  <si>
    <t>TraxTech 36" Mounting Track</t>
  </si>
  <si>
    <t>TraxTech 48" Mounting Track</t>
  </si>
  <si>
    <t>TraxTech 60" Mounting Track</t>
  </si>
  <si>
    <t>TraxTech 72" Mounting Track</t>
  </si>
  <si>
    <t>TraxTech 6" Mounting Track</t>
  </si>
  <si>
    <t>TraxTech 6" Black Track Insert</t>
  </si>
  <si>
    <t>TraxTech 18" Black Track Insert</t>
  </si>
  <si>
    <t>TraxTech 36" Black Track Insert</t>
  </si>
  <si>
    <t xml:space="preserve">TraxTech 48" Black Track Insert </t>
  </si>
  <si>
    <t>TraxTech 60" Black Track Insert</t>
  </si>
  <si>
    <t>TraxTech 72" Black Track Insert</t>
  </si>
  <si>
    <t>TraxTech 3" Swivel Base</t>
  </si>
  <si>
    <t>TraxTech 3" Non-Swivel Mounting Base</t>
  </si>
  <si>
    <t>TraxTech A-600 Adapter Plate</t>
  </si>
  <si>
    <t>TraxTech Adjustable Rod Holder</t>
  </si>
  <si>
    <t>TraxTech Vertical Tree 2-Rod Holders</t>
  </si>
  <si>
    <t>TraxTech Vertical Tree 3-Rod Holders</t>
  </si>
  <si>
    <t>TraxTech Downrigger Double Rod Holder</t>
  </si>
  <si>
    <t>Cannon Mag 5 Electric Downrigger</t>
  </si>
  <si>
    <t>Cannon Mag 10 Electric Downrigger</t>
  </si>
  <si>
    <t>Single Axle Alum Wheel</t>
  </si>
  <si>
    <t>Lakemaster WI</t>
  </si>
  <si>
    <t>Lakemaster MN</t>
  </si>
  <si>
    <t>Lakemaster WI Plus</t>
  </si>
  <si>
    <t>Lakemaster MN Plus</t>
  </si>
  <si>
    <t>Trollmaster Pro 2 series</t>
  </si>
  <si>
    <t>Warrior Captain Chair each</t>
  </si>
  <si>
    <t>Warrior 1890 rear casting deck</t>
  </si>
  <si>
    <t>Warrior 1890 seat base main floor</t>
  </si>
  <si>
    <t>Warrior extra cup holder each</t>
  </si>
  <si>
    <t>Warrior Keel Guard DEDUCT</t>
  </si>
  <si>
    <t>Warrior Charger DEDUCT</t>
  </si>
  <si>
    <t>Warrior Prop DEDUCT</t>
  </si>
  <si>
    <t>Warrior Trim Tabs</t>
  </si>
  <si>
    <t>Warrior Snap Carpet DEDUCT</t>
  </si>
  <si>
    <t>Warrior Washdown system</t>
  </si>
  <si>
    <t>Warrior 60" rails installed</t>
  </si>
  <si>
    <t>Warrior 34" rails installed</t>
  </si>
  <si>
    <t>Warrior 18" rails installed</t>
  </si>
  <si>
    <t>Warrior Ski Pole</t>
  </si>
  <si>
    <t>Warrior boarding ladder</t>
  </si>
  <si>
    <t>Warrior compartment lights each</t>
  </si>
  <si>
    <t>Warrior  aeration to cooler</t>
  </si>
  <si>
    <t>Warrior  Stern bait well</t>
  </si>
  <si>
    <t>Warrior Dakota well</t>
  </si>
  <si>
    <t>Warrior V193 Trolling motor DEDUCT</t>
  </si>
  <si>
    <t>Warrior 72" rails installed</t>
  </si>
  <si>
    <t>Warrior V203 trolling motor DEDUCT</t>
  </si>
  <si>
    <t>Warrior Vantage DEDUCT</t>
  </si>
  <si>
    <t>Warrior Deluxe Trailer Upgrade</t>
  </si>
  <si>
    <t>Warrior Loading guides</t>
  </si>
  <si>
    <t>Warrior Loading Lights</t>
  </si>
  <si>
    <t>Warrior Logo Rail Light</t>
  </si>
  <si>
    <t>Warrior Stainless fender upgrade</t>
  </si>
  <si>
    <t xml:space="preserve">SKEETER BOAT CENTER QUOTE FORM </t>
  </si>
  <si>
    <t xml:space="preserve">Yamaha T9.9 SHO Hood. </t>
  </si>
  <si>
    <t>ZX Power Pole credit</t>
  </si>
  <si>
    <t>ZX Blank Dash Panel</t>
  </si>
  <si>
    <t>ZX Blank Bow Panel</t>
  </si>
  <si>
    <t>Power Pole Blade 8' w bracket</t>
  </si>
  <si>
    <t>5.50% APR, O.A.C. 180 months with 10% down plus tax, title &amp; registration.</t>
  </si>
  <si>
    <t>Monthly Payment**</t>
  </si>
  <si>
    <t>SALE PRICE</t>
  </si>
  <si>
    <t>Dealer Prep</t>
  </si>
  <si>
    <t>Package Options Total</t>
  </si>
  <si>
    <t>Nationally Advertised Price</t>
  </si>
  <si>
    <t>SIMPLE LOAN CALCULATOR</t>
  </si>
  <si>
    <t>LOAN VALUES</t>
  </si>
  <si>
    <t>LOAN SUMMARY</t>
  </si>
  <si>
    <t>Loan amount</t>
  </si>
  <si>
    <t>Monthly payment</t>
  </si>
  <si>
    <t>Annual interest rate</t>
  </si>
  <si>
    <t>Number of payments</t>
  </si>
  <si>
    <t>Loan period in years</t>
  </si>
  <si>
    <t>Total interest</t>
  </si>
  <si>
    <t>Start date of loan</t>
  </si>
  <si>
    <t>Total cost of loan</t>
  </si>
  <si>
    <t>PMT NO.</t>
  </si>
  <si>
    <t>PAYMENT DATE</t>
  </si>
  <si>
    <t>BEGINNING BALANCE</t>
  </si>
  <si>
    <t>PAYMENT</t>
  </si>
  <si>
    <t>PRINCIPAL</t>
  </si>
  <si>
    <t>INTEREST</t>
  </si>
  <si>
    <t>ENDING BALANCE</t>
  </si>
  <si>
    <t>V193 F200XB</t>
  </si>
  <si>
    <t>MX-1825 Fixed Pass Ped</t>
  </si>
  <si>
    <t>P.M.</t>
  </si>
  <si>
    <t>SIGNED</t>
  </si>
  <si>
    <t>AUTHORIZED SIGNATURE</t>
  </si>
  <si>
    <t>A.M.</t>
  </si>
  <si>
    <t>TIME</t>
  </si>
  <si>
    <t>DATE SIGNED</t>
  </si>
  <si>
    <t>ACCEPTED BY DEALER OR AUTHORIZED AGENT</t>
  </si>
  <si>
    <t>YOUR SIGNATURE(S)</t>
  </si>
  <si>
    <t>12.</t>
  </si>
  <si>
    <t>12.  DUE ON DELIVERY OR BALANCE TO FINANCE (10-11)</t>
  </si>
  <si>
    <t xml:space="preserve">        This is a Cash Transaction - You are Obligated to Pay the Balance on Delivery</t>
  </si>
  <si>
    <t>11.</t>
  </si>
  <si>
    <t>11.  TOTAL CASH &amp; REBATES (n+o [if assigned] +p)</t>
  </si>
  <si>
    <t xml:space="preserve">       This Transaction is Subject to Financing Being Arranged Through Creditor of Your Choice by (Date) _____________                 or this Contract is Void.</t>
  </si>
  <si>
    <t>P.  Additional Cash Due (Date ___ /___ /___)</t>
  </si>
  <si>
    <t xml:space="preserve">       This is a Finance Transaction - Subject to Financing Through Dealer</t>
  </si>
  <si>
    <t>Anticipated Deliver Date:</t>
  </si>
  <si>
    <t>ASSIGNED</t>
  </si>
  <si>
    <t>CASH BACK</t>
  </si>
  <si>
    <r>
      <rPr>
        <sz val="12"/>
        <color theme="1"/>
        <rFont val="Calibri"/>
        <family val="2"/>
        <scheme val="minor"/>
      </rPr>
      <t>o.</t>
    </r>
    <r>
      <rPr>
        <b/>
        <sz val="12"/>
        <color theme="1"/>
        <rFont val="Calibri"/>
        <family val="2"/>
        <scheme val="minor"/>
      </rPr>
      <t xml:space="preserve">  MANUFACTURER REBATES</t>
    </r>
  </si>
  <si>
    <t>Sales price includes all rebates and incentives</t>
  </si>
  <si>
    <r>
      <t xml:space="preserve">     </t>
    </r>
    <r>
      <rPr>
        <sz val="12"/>
        <color theme="1"/>
        <rFont val="Calibri"/>
        <family val="2"/>
        <scheme val="minor"/>
      </rPr>
      <t xml:space="preserve">  Down Payment is Non-Refundable on Order Out</t>
    </r>
  </si>
  <si>
    <t>Other Conditions of Sale</t>
  </si>
  <si>
    <t>n.  Cash Down Payment…………………………………………..</t>
  </si>
  <si>
    <t>CASH &amp; CASH EQUIVALENTS</t>
  </si>
  <si>
    <t>10.</t>
  </si>
  <si>
    <t>10.  PURCHASE PRICE SUBTOTAL (5+6+7+8+9)</t>
  </si>
  <si>
    <t>Due to:</t>
  </si>
  <si>
    <t>9.  ESTIMATED PAYOFF AMOUNT ON OWNED TRADE-IN</t>
  </si>
  <si>
    <t>8.</t>
  </si>
  <si>
    <t>8.  TOTAL OF NON-TAXABLE ITEMS (i+j+k+l+m+n)</t>
  </si>
  <si>
    <t>n. Documentation fee</t>
  </si>
  <si>
    <t>m. Other</t>
  </si>
  <si>
    <t>l. Warranty/Service Contract Transfer Fee</t>
  </si>
  <si>
    <t>k. UCC fee/Other fees</t>
  </si>
  <si>
    <t>j. Trailer Registration &amp; Title Fees</t>
  </si>
  <si>
    <t>i. Boat Registration &amp; Title Fees</t>
  </si>
  <si>
    <t>Trade-in Trailer Price</t>
  </si>
  <si>
    <t>NON-TAXABLE ITEMS PURCHASED WITH BOAT</t>
  </si>
  <si>
    <t>New Trailer Price</t>
  </si>
  <si>
    <t>7.</t>
  </si>
  <si>
    <t>7. 5.5% WI/Cty Tax - Trailer                  Value</t>
  </si>
  <si>
    <t>6.</t>
  </si>
  <si>
    <t>6. 5.5% WI/Cty Tax - Boat/Acc             Value</t>
  </si>
  <si>
    <t>5. TRADE DIFFERENCE (3-4)</t>
  </si>
  <si>
    <t>4.</t>
  </si>
  <si>
    <t>4.  TRADE ALLOWANCE</t>
  </si>
  <si>
    <t>3.</t>
  </si>
  <si>
    <t>3.  CASH PRICE (1-2)</t>
  </si>
  <si>
    <t>2.</t>
  </si>
  <si>
    <t>2.  DISCOUNT</t>
  </si>
  <si>
    <t>1.</t>
  </si>
  <si>
    <t>1.  TOTAL BOAT PRICE (a+b+c+d+e)……………………………………………..</t>
  </si>
  <si>
    <t>e. Total Options……………………………………………………..</t>
  </si>
  <si>
    <t>Dealer and Manufacturer Installed Options</t>
  </si>
  <si>
    <t>a.  Dealer Retail Price</t>
  </si>
  <si>
    <t>Price of Boat</t>
  </si>
  <si>
    <t xml:space="preserve">       As is-No warranty. Dealer disclaims all warranties including implied                             warranties of merchantability and fitness for a particular purpose.</t>
  </si>
  <si>
    <t>Dealer Warranty Information</t>
  </si>
  <si>
    <t xml:space="preserve">      Remaining Manufacturer Warranty</t>
  </si>
  <si>
    <t xml:space="preserve">      Yamaha Extended Kicker Warranty ______years. Expires ___ /___ /___</t>
  </si>
  <si>
    <t xml:space="preserve">      Yamaha Extended Warranty ______years. Expires ___ /___ /___</t>
  </si>
  <si>
    <t xml:space="preserve">      New Yamaha Outboard Kicker Warranty ______years. Expires ___ /___ /___</t>
  </si>
  <si>
    <t xml:space="preserve">      New Yamaha Outboard Warranty ______years. Expires ___ /___ /___</t>
  </si>
  <si>
    <t xml:space="preserve">      New Skeeter Limited Lifetime Warranty</t>
  </si>
  <si>
    <t>Dealer and Manufacturer Install Options continued…..</t>
  </si>
  <si>
    <t>Manufacturer Warranty Information</t>
  </si>
  <si>
    <t>Boat   Motor    Trailer    Kicker</t>
  </si>
  <si>
    <t>VIN</t>
  </si>
  <si>
    <t>Color</t>
  </si>
  <si>
    <t>Model</t>
  </si>
  <si>
    <t>Make</t>
  </si>
  <si>
    <t>Year</t>
  </si>
  <si>
    <t>Stock#</t>
  </si>
  <si>
    <t>Trade-In</t>
  </si>
  <si>
    <t>Purchase</t>
  </si>
  <si>
    <t>Primary Phone</t>
  </si>
  <si>
    <t>Zip</t>
  </si>
  <si>
    <t>State</t>
  </si>
  <si>
    <t>County</t>
  </si>
  <si>
    <t>City</t>
  </si>
  <si>
    <t>Email</t>
  </si>
  <si>
    <t>Address</t>
  </si>
  <si>
    <t>Birthdate</t>
  </si>
  <si>
    <t>Name</t>
  </si>
  <si>
    <t>Deliver Date</t>
  </si>
  <si>
    <r>
      <rPr>
        <b/>
        <sz val="7"/>
        <color theme="1"/>
        <rFont val="Calibri"/>
        <family val="2"/>
        <scheme val="minor"/>
      </rPr>
      <t>FAX:</t>
    </r>
    <r>
      <rPr>
        <sz val="7"/>
        <color theme="1"/>
        <rFont val="Calibri"/>
        <family val="2"/>
        <scheme val="minor"/>
      </rPr>
      <t xml:space="preserve"> 715-833-2661</t>
    </r>
  </si>
  <si>
    <t>Chippewa Falls, WI 54729</t>
  </si>
  <si>
    <t>www.skeeterboatcenter.com</t>
  </si>
  <si>
    <t>Salesperson</t>
  </si>
  <si>
    <r>
      <rPr>
        <b/>
        <sz val="7"/>
        <color theme="1"/>
        <rFont val="Calibri"/>
        <family val="2"/>
        <scheme val="minor"/>
      </rPr>
      <t>TOLL-FREE:</t>
    </r>
    <r>
      <rPr>
        <sz val="7"/>
        <color theme="1"/>
        <rFont val="Calibri"/>
        <family val="2"/>
        <scheme val="minor"/>
      </rPr>
      <t xml:space="preserve"> 866-997-5338</t>
    </r>
  </si>
  <si>
    <r>
      <t>44</t>
    </r>
    <r>
      <rPr>
        <sz val="7"/>
        <color theme="1"/>
        <rFont val="Calibri"/>
        <family val="2"/>
      </rPr>
      <t>°54'781"Nx91°23'606"W</t>
    </r>
  </si>
  <si>
    <t>321 W. Prairie View Rd.</t>
  </si>
  <si>
    <t>Stock #</t>
  </si>
  <si>
    <t>Order Date</t>
  </si>
  <si>
    <r>
      <rPr>
        <b/>
        <sz val="7"/>
        <color theme="1"/>
        <rFont val="Calibri"/>
        <family val="2"/>
        <scheme val="minor"/>
      </rPr>
      <t xml:space="preserve">PHONE: </t>
    </r>
    <r>
      <rPr>
        <sz val="7"/>
        <color theme="1"/>
        <rFont val="Calibri"/>
        <family val="2"/>
        <scheme val="minor"/>
      </rPr>
      <t>715-833-0060</t>
    </r>
  </si>
  <si>
    <t>GPS LOCATION:</t>
  </si>
  <si>
    <t>Address &amp; Location:</t>
  </si>
  <si>
    <t>WI Purchase Agreement</t>
  </si>
  <si>
    <t>HAVE FUN FISHING!</t>
  </si>
  <si>
    <t>14.</t>
  </si>
  <si>
    <t>14.  DUE ON DELIVER OR BALANCE TO FINANCE (12-13)</t>
  </si>
  <si>
    <t xml:space="preserve">       This is a Cash Transaction - You are Obligated to Pay the Balance on Delivery</t>
  </si>
  <si>
    <t>13.</t>
  </si>
  <si>
    <t>13.  TOTAL CASH &amp; CASH EQUIVALENTS (k+l)</t>
  </si>
  <si>
    <t xml:space="preserve">       This Transaction is Subject to Financing Being Arranged Through Creditor of Your Choice                                                                    by (Date) ______________ Or this Contract is Void.</t>
  </si>
  <si>
    <t>l.  Additional Cash Due (Date ___ /___ /___)</t>
  </si>
  <si>
    <t xml:space="preserve">         Down Payment is Non-Refundable</t>
  </si>
  <si>
    <t>k.  Cash Down Payment………………………..</t>
  </si>
  <si>
    <t>12.  PURCHASE PRICE SUBTOTAL (7+8+9+10+11)</t>
  </si>
  <si>
    <t>11.  ESTIMATED PAYOFF AMOUNT ON OWNED TRADE-IN</t>
  </si>
  <si>
    <t>10.  TOTAL OTHER FEES (f+g+h+I+j)……………………………………….</t>
  </si>
  <si>
    <t>j.  Document Fee…………..…………………………………………..</t>
  </si>
  <si>
    <t>i.  Trailer Transit  Tax...……………………………………………..</t>
  </si>
  <si>
    <t>h. Trailer Registration and Title Fees…………………………</t>
  </si>
  <si>
    <t>g.  Boat Registration and Title Fees…………………………………..</t>
  </si>
  <si>
    <t>f.  UCC fee/Other fees…...………………………………..</t>
  </si>
  <si>
    <t>OTHER FEES</t>
  </si>
  <si>
    <t>9.</t>
  </si>
  <si>
    <t>Value</t>
  </si>
  <si>
    <t>6.5% MN Tax - Trailer</t>
  </si>
  <si>
    <t>7.125% MN Tax - Boat/Acc</t>
  </si>
  <si>
    <t>7.  Amount Subject to Sales Tax (5-6)</t>
  </si>
  <si>
    <t>6.  Total Manufacturer Rebates</t>
  </si>
  <si>
    <t>Trade-In Trailer Price</t>
  </si>
  <si>
    <t>MANUFACTURER REBATES</t>
  </si>
  <si>
    <t>5.</t>
  </si>
  <si>
    <t xml:space="preserve">     As is-No warranty. Dealer disclaims all warranties including implied                             warranties of merchantability and fitness for a particular purpose.</t>
  </si>
  <si>
    <t xml:space="preserve">     Remaining Manufacturer Warranty</t>
  </si>
  <si>
    <t xml:space="preserve">     Yamaha Extended Kicker Warranty ______years. Expires ___ /___ /___</t>
  </si>
  <si>
    <t xml:space="preserve">     Yamaha Extended Warranty ______years. Expires ___ /___ /___</t>
  </si>
  <si>
    <t xml:space="preserve">     New Yamaha Outboard Kicker Warranty ______years. Expires ___ /___ /___</t>
  </si>
  <si>
    <t xml:space="preserve">     New Yamaha Outboard Warranty ______years. Expires ___ /___ /___</t>
  </si>
  <si>
    <t xml:space="preserve">     New Skeeter Limited Lifetime Warranty</t>
  </si>
  <si>
    <t>Kicker</t>
  </si>
  <si>
    <t>Motor</t>
  </si>
  <si>
    <t>Boat</t>
  </si>
  <si>
    <t>Cell Phone</t>
  </si>
  <si>
    <t>Work Phone</t>
  </si>
  <si>
    <t>Home Phone</t>
  </si>
  <si>
    <t>Ramsey, MN 55303</t>
  </si>
  <si>
    <r>
      <rPr>
        <b/>
        <sz val="7"/>
        <color theme="1"/>
        <rFont val="Calibri"/>
        <family val="2"/>
        <scheme val="minor"/>
      </rPr>
      <t>FAX:</t>
    </r>
    <r>
      <rPr>
        <sz val="7"/>
        <color theme="1"/>
        <rFont val="Calibri"/>
        <family val="2"/>
        <scheme val="minor"/>
      </rPr>
      <t xml:space="preserve"> 763-427-7344</t>
    </r>
  </si>
  <si>
    <r>
      <t>45</t>
    </r>
    <r>
      <rPr>
        <sz val="7"/>
        <color theme="1"/>
        <rFont val="Calibri"/>
        <family val="2"/>
      </rPr>
      <t>°14'958" x 93°30'463"</t>
    </r>
  </si>
  <si>
    <t>9421 Highway 10 NW</t>
  </si>
  <si>
    <r>
      <rPr>
        <b/>
        <sz val="7"/>
        <color theme="1"/>
        <rFont val="Calibri"/>
        <family val="2"/>
        <scheme val="minor"/>
      </rPr>
      <t xml:space="preserve">PHONE: </t>
    </r>
    <r>
      <rPr>
        <sz val="7"/>
        <color theme="1"/>
        <rFont val="Calibri"/>
        <family val="2"/>
        <scheme val="minor"/>
      </rPr>
      <t>763-450-0400</t>
    </r>
  </si>
  <si>
    <t>RAMSEY MINNESOTA PURCHASE AGREEMENT</t>
  </si>
  <si>
    <t xml:space="preserve">        This Transaction is Subject to Financing Being Arranged Through Creditor of Your Choice by (Date) ______________                                or this Contract is Void.</t>
  </si>
  <si>
    <t>12.  DUE ON DELIVER OR BALANCE TO FINANCE (10-11)</t>
  </si>
  <si>
    <t>11.  TOTAL CASH &amp; REBATES (i+j [if assigned] +k +l)</t>
  </si>
  <si>
    <r>
      <rPr>
        <sz val="12"/>
        <color theme="1"/>
        <rFont val="Calibri"/>
        <family val="2"/>
        <scheme val="minor"/>
      </rPr>
      <t>k.</t>
    </r>
    <r>
      <rPr>
        <b/>
        <sz val="12"/>
        <color theme="1"/>
        <rFont val="Calibri"/>
        <family val="2"/>
        <scheme val="minor"/>
      </rPr>
      <t xml:space="preserve">  MANUFACTURER REBATES</t>
    </r>
  </si>
  <si>
    <t xml:space="preserve">        Down Payment is Non-Refundable on Order Out</t>
  </si>
  <si>
    <t>j.  Cash Down Payment…………………………………………..</t>
  </si>
  <si>
    <t>8.  TOTAL OTHER FEES (f+g+h+i)……………………………………….</t>
  </si>
  <si>
    <t>i.  Documentation fee……………………………………………………</t>
  </si>
  <si>
    <t>h.  Additional Out of State Taxes……………………………….</t>
  </si>
  <si>
    <t>g.  Registration and Title Fees…………………………………..</t>
  </si>
  <si>
    <t>f.  UCC fee/Other fees…...………………………………………..</t>
  </si>
  <si>
    <t>7.  5.5% WI &amp; County Tax - Trailer       Value</t>
  </si>
  <si>
    <t>6.  5.5% WI Tax - Boat/Accessories      Value</t>
  </si>
  <si>
    <t xml:space="preserve">      As is-No warranty. Dealer disclaims all warranties including implied                             warranties of merchantability and fitness for a particular purpose.</t>
  </si>
  <si>
    <t xml:space="preserve">     Yamaha Kicker Extended Warranty ______years. Expires ___ /___ /___</t>
  </si>
  <si>
    <t xml:space="preserve">     Yamaha kicker Warranty ______years. Expires ___ /___ /___</t>
  </si>
  <si>
    <t xml:space="preserve">     New Yamaha Outboard Extended Warranty ______years. Expires ___ /___ /___</t>
  </si>
  <si>
    <t>321 W. Priairie View Rd.</t>
  </si>
  <si>
    <t>OUT OF STATE PURCHASE AGREEMENT</t>
  </si>
  <si>
    <t xml:space="preserve">          Down Payment is Non-Refundable</t>
  </si>
  <si>
    <t>k.  Cash Down Payment…………………………………………..</t>
  </si>
  <si>
    <t>10.  TOTAL OTHER FEES (f+g+h+i+j)……………………………………….</t>
  </si>
  <si>
    <t>i.  Additional Out of State Taxes...……………………………………………..</t>
  </si>
  <si>
    <t>7.125% MN Tax - Boat/Acc.</t>
  </si>
  <si>
    <r>
      <t xml:space="preserve">    </t>
    </r>
    <r>
      <rPr>
        <b/>
        <sz val="12"/>
        <color theme="1"/>
        <rFont val="Calibri"/>
        <family val="2"/>
        <scheme val="minor"/>
      </rPr>
      <t xml:space="preserve"> Yamaha Extended Kicker Warranty</t>
    </r>
    <r>
      <rPr>
        <sz val="12"/>
        <color theme="1"/>
        <rFont val="Calibri"/>
        <family val="2"/>
        <scheme val="minor"/>
      </rPr>
      <t xml:space="preserve"> ______years. Expires ___ /___ /___</t>
    </r>
  </si>
  <si>
    <r>
      <t xml:space="preserve">   </t>
    </r>
    <r>
      <rPr>
        <b/>
        <sz val="12"/>
        <color theme="1"/>
        <rFont val="Calibri"/>
        <family val="2"/>
        <scheme val="minor"/>
      </rPr>
      <t xml:space="preserve">  Yamaha Extended Warranty</t>
    </r>
    <r>
      <rPr>
        <sz val="12"/>
        <color theme="1"/>
        <rFont val="Calibri"/>
        <family val="2"/>
        <scheme val="minor"/>
      </rPr>
      <t xml:space="preserve"> ______years. Expires ___ /___ /___</t>
    </r>
  </si>
  <si>
    <t>RAMSEY OUT OF STATE PURCHASE AGREEMENT</t>
  </si>
  <si>
    <t>Helix 12DI GPS G2N</t>
  </si>
  <si>
    <t>Helix 12 Sonar/GPS G2N</t>
  </si>
  <si>
    <t>Helix 10SI GPS G2N</t>
  </si>
  <si>
    <t>Helix 10DI GPS G2N</t>
  </si>
  <si>
    <t>Helix 10 Sonar/GPS G2N</t>
  </si>
  <si>
    <t>Helix 9 Sonar/GPS G2N</t>
  </si>
  <si>
    <t>Helix 7SI GPS G2N</t>
  </si>
  <si>
    <t>Helix 9SI GPS G2N</t>
  </si>
  <si>
    <t>Helix 9DI GPS G2N</t>
  </si>
  <si>
    <t>Helix 7DI GPS G2N</t>
  </si>
  <si>
    <t>Helix 7 Sonar/GPS G2N</t>
  </si>
  <si>
    <t>360 Trolling Motor Ultrex</t>
  </si>
  <si>
    <t>Helix 5 Screen Cover</t>
  </si>
  <si>
    <t>Helix 7 Screen Cover</t>
  </si>
  <si>
    <t>Minn Kota Ultrex/80/US2/IP LINK/BT/45"</t>
  </si>
  <si>
    <t>Minn Kota Ultrex/80/US2/IP LINK/BT/52"</t>
  </si>
  <si>
    <t>Minn Kota Ultrex/80/US2/IPLINK/BT/60"</t>
  </si>
  <si>
    <t>Minn Kota Ultrex/112/US2/IP LINK/BT/45"</t>
  </si>
  <si>
    <t>Minn Kota Ultrex/112/US2/IP LINK/BT/52"</t>
  </si>
  <si>
    <t>Minn Kota Ultrex/112/US2/IP LINK/BT/60"</t>
  </si>
  <si>
    <t>Minn Kota Ultrex/80/US2/IP/BT/45"</t>
  </si>
  <si>
    <t>Minn Kota Ultrex/80/US2/IP/BT/52"</t>
  </si>
  <si>
    <t>Minn Kota Ultrex/80/US2/IP/BT/60"</t>
  </si>
  <si>
    <t>Minn Kota Ultrex/112/US2/IP/BT/45"</t>
  </si>
  <si>
    <t>Minn Kota Ultrex/112/US2/IP/BT/52"</t>
  </si>
  <si>
    <t>Minn Kota Ultrex/112/US2/IP/BT/60"</t>
  </si>
  <si>
    <t>Minn Kota Ulterra/80/US2/IP/BT/45"</t>
  </si>
  <si>
    <t>Minn Kota Ulterra/80/US2/IP/BT/60"</t>
  </si>
  <si>
    <t>Minn Kota Ulterra/112/US2/IP/BT/60"</t>
  </si>
  <si>
    <t>Minn Kota Ulterra/112/US2/IP/BT/72"</t>
  </si>
  <si>
    <t>Minn Kota Ulterra/80/US2/IP LINK/BT/45"</t>
  </si>
  <si>
    <t>Minn Kota Ulterra/80/US2/IP LINK/BT/60"</t>
  </si>
  <si>
    <t>Minn Kota Ulterra/112/US2/IP LINK/BT/60"</t>
  </si>
  <si>
    <t>Minn Kota Ulterra/112/US2/IP LINK/BT/72"</t>
  </si>
  <si>
    <t>Minn Kota Terrova/80/US2/IP/BT/60"</t>
  </si>
  <si>
    <t>Minn Kota Terrova/80/US2/IP/BT/72"</t>
  </si>
  <si>
    <t>Minn Kota Terrova/112/US2/IP/BT/60"</t>
  </si>
  <si>
    <t>Minn Kota Terrova/112/US2/IP/BT/72"</t>
  </si>
  <si>
    <t>Minn Kota Terrova/80/US2/IP LINK/BT/60"</t>
  </si>
  <si>
    <t>Minn Kota Terrova/112/US2/IP LINK/BT/60"</t>
  </si>
  <si>
    <t>Minn Kota Vantage/36V/101</t>
  </si>
  <si>
    <t>Minn Kota Vantage/24V/80</t>
  </si>
  <si>
    <t>Helix 12SI GPS G2N</t>
  </si>
  <si>
    <t xml:space="preserve">Solix 12 SI </t>
  </si>
  <si>
    <t>Solix 12</t>
  </si>
  <si>
    <t>Solix 15 SI</t>
  </si>
  <si>
    <t>Solix 15</t>
  </si>
  <si>
    <t>Yamaha Participation</t>
  </si>
  <si>
    <t>Trade Evaluation:</t>
  </si>
  <si>
    <t>Serial #/ VIN</t>
  </si>
  <si>
    <t>Boat:</t>
  </si>
  <si>
    <t>Motor:</t>
  </si>
  <si>
    <t>Kicker:</t>
  </si>
  <si>
    <t>Trailer:</t>
  </si>
  <si>
    <t xml:space="preserve">    Previous Owner:</t>
  </si>
  <si>
    <t xml:space="preserve">   Boat Accessories:</t>
  </si>
  <si>
    <t>ENGINE</t>
  </si>
  <si>
    <t>Y</t>
  </si>
  <si>
    <t>N</t>
  </si>
  <si>
    <t>N/A</t>
  </si>
  <si>
    <t xml:space="preserve"> NOTES</t>
  </si>
  <si>
    <t>Throttle/Shift Linkage Correct</t>
  </si>
  <si>
    <t>Motor Bolts Tight</t>
  </si>
  <si>
    <t>Steering Cable Tight</t>
  </si>
  <si>
    <t>Prop Condition Good</t>
  </si>
  <si>
    <t>Batteries Good (Load Test)</t>
  </si>
  <si>
    <t>Gear Lube Clean</t>
  </si>
  <si>
    <t>Oil Level Correct</t>
  </si>
  <si>
    <t>Compression Test</t>
  </si>
  <si>
    <t>PSI</t>
  </si>
  <si>
    <t>#1</t>
  </si>
  <si>
    <t>#2</t>
  </si>
  <si>
    <t>#3</t>
  </si>
  <si>
    <t>#4</t>
  </si>
  <si>
    <t>#5</t>
  </si>
  <si>
    <t>#6</t>
  </si>
  <si>
    <t>Motor Scanned</t>
  </si>
  <si>
    <t>Starts &amp; Runs Correctly</t>
  </si>
  <si>
    <t>Water Pump Functioning</t>
  </si>
  <si>
    <t>Idle Speed Correct</t>
  </si>
  <si>
    <t>Gauges Read Properly</t>
  </si>
  <si>
    <t>BOAT</t>
  </si>
  <si>
    <t>Steering Turns Correct Direction</t>
  </si>
  <si>
    <t>Speedo Functioning</t>
  </si>
  <si>
    <t>Sonars Functioning</t>
  </si>
  <si>
    <t>Trolling Motor Functioning</t>
  </si>
  <si>
    <t>Drain Plug in Boat</t>
  </si>
  <si>
    <t>Switches Functioning</t>
  </si>
  <si>
    <t>Wires Tied Neatly</t>
  </si>
  <si>
    <t>Windshield Aligned/Operates well</t>
  </si>
  <si>
    <t>Seats in Good Working Condition</t>
  </si>
  <si>
    <t>Livewell Drain(s) Function</t>
  </si>
  <si>
    <t>Compartment Latches Function</t>
  </si>
  <si>
    <t>Keys &amp; Compartment Keys</t>
  </si>
  <si>
    <t>Carpet Clean &amp; Good Shape</t>
  </si>
  <si>
    <t>Transom Solid</t>
  </si>
  <si>
    <t>Deck Solid</t>
  </si>
  <si>
    <t>TRAILER</t>
  </si>
  <si>
    <t>Boat Fits on Trailer</t>
  </si>
  <si>
    <t>Bow Stop Secure</t>
  </si>
  <si>
    <t>Winch Strap Secure/Functioning</t>
  </si>
  <si>
    <t>Safety Chain Present &amp; Secure</t>
  </si>
  <si>
    <t>Tie Downs Secure</t>
  </si>
  <si>
    <t>Transom Saver</t>
  </si>
  <si>
    <t>Wheel Bearings Functioning</t>
  </si>
  <si>
    <t>Jack Functioning</t>
  </si>
  <si>
    <t>Lights Functioning</t>
  </si>
  <si>
    <t>Lug Nuts Tight</t>
  </si>
  <si>
    <t>Tires Safe &amp; Pressure Correct</t>
  </si>
  <si>
    <t>Brakes Working</t>
  </si>
  <si>
    <t>ESTIMATED REPAIRS</t>
  </si>
  <si>
    <t>Parts Cost                      Labor Cost         Total Repair Cost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</si>
  <si>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</si>
  <si>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</si>
  <si>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</si>
  <si>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</si>
  <si>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</si>
  <si>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</si>
  <si>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</si>
  <si>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</si>
  <si>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</si>
  <si>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</si>
  <si>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Total Cost of Repairs:</t>
  </si>
  <si>
    <t>Inspected By:</t>
  </si>
  <si>
    <t>Date:</t>
  </si>
  <si>
    <t>Customer:</t>
  </si>
  <si>
    <t xml:space="preserve">Stock Number: </t>
  </si>
  <si>
    <t>Salesman:</t>
  </si>
  <si>
    <t>Sale Date:</t>
  </si>
  <si>
    <t>Model:</t>
  </si>
  <si>
    <t>RO:</t>
  </si>
  <si>
    <t>Pre-Rigging Inspection by:</t>
  </si>
  <si>
    <t>Estimated Hours to Rig:</t>
  </si>
  <si>
    <t>Delivery Date:</t>
  </si>
  <si>
    <t>Solera 189</t>
  </si>
  <si>
    <t>Solera 189 electronics delete</t>
  </si>
  <si>
    <t>Solera 189 trolling motor delete</t>
  </si>
  <si>
    <t>SL hot foot</t>
  </si>
  <si>
    <t>SL 3 bank charger</t>
  </si>
  <si>
    <t>SL auto bilge</t>
  </si>
  <si>
    <t>SL 1500 GPH Bilge Exchange</t>
  </si>
  <si>
    <t>SL canopy top</t>
  </si>
  <si>
    <t>SL deck ext</t>
  </si>
  <si>
    <t>SL rear sun pad</t>
  </si>
  <si>
    <t>SL bike seat</t>
  </si>
  <si>
    <t>SL fish seat</t>
  </si>
  <si>
    <t>SL Xtra Tall W/T</t>
  </si>
  <si>
    <t>SL swing tongue</t>
  </si>
  <si>
    <t>SL torsion axle</t>
  </si>
  <si>
    <t>SL ratchet tie downs</t>
  </si>
  <si>
    <t>SL Alu Wheels</t>
  </si>
  <si>
    <t>WX-2060 Sea Star/setback/ kicker install</t>
  </si>
  <si>
    <t>Trollmaster Pro 3 series</t>
  </si>
  <si>
    <t xml:space="preserve">Yamaha Engine Cover </t>
  </si>
  <si>
    <t>Cobra/3ft fiberglass Ant/ SS mount</t>
  </si>
  <si>
    <t>f. UCC Fees……………………………………………………………..</t>
  </si>
  <si>
    <t>g.  Boat Registration and Title Fees…………………………</t>
  </si>
  <si>
    <t>F300XCA</t>
  </si>
  <si>
    <t>LF300XCA</t>
  </si>
  <si>
    <t>F300UCA</t>
  </si>
  <si>
    <t>LF300UCA</t>
  </si>
  <si>
    <t>F300XA</t>
  </si>
  <si>
    <t>LF300XA</t>
  </si>
  <si>
    <t>F250NCA</t>
  </si>
  <si>
    <t>F250XCA</t>
  </si>
  <si>
    <t>LF250XCA</t>
  </si>
  <si>
    <t>F250UCA</t>
  </si>
  <si>
    <t>LF250UCA</t>
  </si>
  <si>
    <t>F250XB</t>
  </si>
  <si>
    <t>LF250XB</t>
  </si>
  <si>
    <t>VF250LA</t>
  </si>
  <si>
    <t>VF250XA</t>
  </si>
  <si>
    <t>F225NCA</t>
  </si>
  <si>
    <t>F225XB</t>
  </si>
  <si>
    <t>VF225LA</t>
  </si>
  <si>
    <t>VF200LA</t>
  </si>
  <si>
    <t>F200XA</t>
  </si>
  <si>
    <t>F200LB</t>
  </si>
  <si>
    <t>F200XB</t>
  </si>
  <si>
    <t>LF200XB</t>
  </si>
  <si>
    <t>F200LCA</t>
  </si>
  <si>
    <t>F200XCA</t>
  </si>
  <si>
    <t>LF200XCA</t>
  </si>
  <si>
    <t>VF175LA</t>
  </si>
  <si>
    <t>VF175XA</t>
  </si>
  <si>
    <t>LF175XCA</t>
  </si>
  <si>
    <t>F175LA</t>
  </si>
  <si>
    <t>F175XA</t>
  </si>
  <si>
    <t>F175LCA</t>
  </si>
  <si>
    <t>F175XCA</t>
  </si>
  <si>
    <t>VF150LA</t>
  </si>
  <si>
    <t>VF150XA</t>
  </si>
  <si>
    <t>F150LB</t>
  </si>
  <si>
    <t>F150XB</t>
  </si>
  <si>
    <t>LF150XB</t>
  </si>
  <si>
    <t>F150LCA</t>
  </si>
  <si>
    <t>F150XCA</t>
  </si>
  <si>
    <t>LF150XCA</t>
  </si>
  <si>
    <t>F150JB</t>
  </si>
  <si>
    <t>VF115LA</t>
  </si>
  <si>
    <t>VF115XA</t>
  </si>
  <si>
    <t>F115LB</t>
  </si>
  <si>
    <t>F115XB</t>
  </si>
  <si>
    <t>LF115XB</t>
  </si>
  <si>
    <t>F115JB</t>
  </si>
  <si>
    <t>F90LB</t>
  </si>
  <si>
    <t>F90XB</t>
  </si>
  <si>
    <t>F90JB</t>
  </si>
  <si>
    <t>F75LB</t>
  </si>
  <si>
    <t>F70LA</t>
  </si>
  <si>
    <t>F60LB</t>
  </si>
  <si>
    <t>F60JB</t>
  </si>
  <si>
    <t>F50LB</t>
  </si>
  <si>
    <t>T50LB</t>
  </si>
  <si>
    <t>F40LEHA</t>
  </si>
  <si>
    <t>F40LA</t>
  </si>
  <si>
    <t>F40JEHA</t>
  </si>
  <si>
    <t>F40JEA</t>
  </si>
  <si>
    <t>F30LEHA</t>
  </si>
  <si>
    <t>F30LA</t>
  </si>
  <si>
    <t>F25SMHC</t>
  </si>
  <si>
    <t>F25LMHC</t>
  </si>
  <si>
    <t>F25SWHC</t>
  </si>
  <si>
    <t>F25LWHC</t>
  </si>
  <si>
    <t>F25SWC</t>
  </si>
  <si>
    <t>F25LWC</t>
  </si>
  <si>
    <t>F25LC</t>
  </si>
  <si>
    <t>F25LWTC</t>
  </si>
  <si>
    <t>T25LA</t>
  </si>
  <si>
    <t>F20SMHA</t>
  </si>
  <si>
    <t>F20LMHA</t>
  </si>
  <si>
    <t>F20SEHA</t>
  </si>
  <si>
    <t>F20LEHA</t>
  </si>
  <si>
    <t>F20SEA</t>
  </si>
  <si>
    <t>F20LEA</t>
  </si>
  <si>
    <t>F20LPHA</t>
  </si>
  <si>
    <t>F20LPA</t>
  </si>
  <si>
    <t>F15SMHA</t>
  </si>
  <si>
    <t>F15LMHA</t>
  </si>
  <si>
    <t>F15SEHA</t>
  </si>
  <si>
    <t>F15LEHA</t>
  </si>
  <si>
    <t>F15LPHA</t>
  </si>
  <si>
    <t>F9.9SMHB</t>
  </si>
  <si>
    <t>F9.9LMHB</t>
  </si>
  <si>
    <t>F9.9LEB</t>
  </si>
  <si>
    <t>T9.9LWHB</t>
  </si>
  <si>
    <t>T9.9XWHB</t>
  </si>
  <si>
    <t>F8SMHB</t>
  </si>
  <si>
    <t>F8LMHB</t>
  </si>
  <si>
    <t>F6SMHA</t>
  </si>
  <si>
    <t>F6LMHA</t>
  </si>
  <si>
    <t>F4SMHA</t>
  </si>
  <si>
    <t>F2.5SMHB</t>
  </si>
  <si>
    <t>F2.5LMHB</t>
  </si>
  <si>
    <t>LOOSE MOTOR</t>
  </si>
  <si>
    <t>1.  TOTAL PRICE (a+b+c)…………………………………..………………..</t>
  </si>
  <si>
    <t xml:space="preserve">6. 5.5% WI/Cty Tax -                              </t>
  </si>
  <si>
    <t>d.  Cash Down Payment…………………………………………..</t>
  </si>
  <si>
    <t>Price of Motor</t>
  </si>
  <si>
    <r>
      <rPr>
        <sz val="12"/>
        <color theme="1"/>
        <rFont val="Calibri"/>
        <family val="2"/>
        <scheme val="minor"/>
      </rPr>
      <t>e.</t>
    </r>
    <r>
      <rPr>
        <b/>
        <sz val="12"/>
        <color theme="1"/>
        <rFont val="Calibri"/>
        <family val="2"/>
        <scheme val="minor"/>
      </rPr>
      <t xml:space="preserve">  MANUFACTURER REBATES</t>
    </r>
  </si>
  <si>
    <t>Options/Additional</t>
  </si>
  <si>
    <t>f.  Additional Cash Due (Date ___ /___ /___)</t>
  </si>
  <si>
    <t>9.  DUE ON DELIVERY OR BALANCE TO FINANCE (10-11)</t>
  </si>
  <si>
    <t>c.  Total Options</t>
  </si>
  <si>
    <t>8.  TOTAL CASH &amp; REBATES (d+e [if assigned] +f)</t>
  </si>
  <si>
    <t>9.  PURCHASE PRICE SUBTOTAL (5+6+8)</t>
  </si>
  <si>
    <t>10.  TOTAL CASH &amp; CASH EQUIVALENTS (k+l)</t>
  </si>
  <si>
    <t>11.  DUE ON DELIVER OR BALANCE TO FINANCE (12-13)</t>
  </si>
  <si>
    <t>7.  PURCHASE PRICE SUBTOTAL (5+6)</t>
  </si>
  <si>
    <t>Loose Motor Accessories</t>
  </si>
  <si>
    <t>F4LMHA</t>
  </si>
  <si>
    <t>6 Gal fuel tank, line, fittings</t>
  </si>
  <si>
    <t>3 Gal fuel tank, line, fittings</t>
  </si>
  <si>
    <t>Aluminum prop</t>
  </si>
  <si>
    <t>Cranking Battery</t>
  </si>
  <si>
    <t>10 micron Filter</t>
  </si>
  <si>
    <t>Tiller Handle</t>
  </si>
  <si>
    <t>Remote Controls</t>
  </si>
  <si>
    <t>T9.9LPB new boat</t>
  </si>
  <si>
    <t>T9.9LPHB new boat</t>
  </si>
  <si>
    <t>T9.9XPB new boat</t>
  </si>
  <si>
    <t>T9.9XPHB new boat</t>
  </si>
  <si>
    <t>V1898 VF175XA</t>
  </si>
  <si>
    <t>ZX-190 VF150 SHO</t>
  </si>
  <si>
    <t>FX Series  Lowrance 12 &amp; 9 Delete</t>
  </si>
  <si>
    <t>FX Ultrex 45" 112 I-Pilot</t>
  </si>
  <si>
    <t>FX Ultrex 52" 112 I-Pilot</t>
  </si>
  <si>
    <t>FX Sonic Hub</t>
  </si>
  <si>
    <t>FX Fish Seat</t>
  </si>
  <si>
    <t>FX Big Wheel Upgrade</t>
  </si>
  <si>
    <t>ZX Ultrex 112 45" I-Pilot</t>
  </si>
  <si>
    <t>ZX Ultrex 112 52" I-Pilot</t>
  </si>
  <si>
    <t>ZX 200 Elite 7 TI &amp; Elite 7 delete</t>
  </si>
  <si>
    <t xml:space="preserve">ZX Fish Seat </t>
  </si>
  <si>
    <t>ZX-190 pass console</t>
  </si>
  <si>
    <t>ZX-190 hot foot</t>
  </si>
  <si>
    <t>ZX-190 Tilt Hydraulic Steering</t>
  </si>
  <si>
    <t>WX-2190 Elite 12 TI Delete</t>
  </si>
  <si>
    <t xml:space="preserve">WX-2190 Storm Guard </t>
  </si>
  <si>
    <t>WX-2190 FRP Fenders</t>
  </si>
  <si>
    <t>WX-2060 Elite 12 TI Delete</t>
  </si>
  <si>
    <t>WX-2060 Trim Tabs</t>
  </si>
  <si>
    <t>WX-2060 Ulterra 112/60"/Link</t>
  </si>
  <si>
    <t>WX-2060 Ulterra 112/72"/IP</t>
  </si>
  <si>
    <t>WX-2060 Ultrex 112/60"/IP EXCH</t>
  </si>
  <si>
    <t>WX-2060 Ultrex 112/60"/ Link</t>
  </si>
  <si>
    <t>WX-2060 Rear Deck Seat</t>
  </si>
  <si>
    <t>WX-1910 Terrova 80/60"/link</t>
  </si>
  <si>
    <t>WX-1910 Ulterra 80/60"/IP</t>
  </si>
  <si>
    <t>WX-1910 Ulterra 80/60"/Link</t>
  </si>
  <si>
    <t>WX-1910 30" Bow Rails</t>
  </si>
  <si>
    <t>WX-1910 Sea Star/setback/ kicker install</t>
  </si>
  <si>
    <t>MX-2040 Elite 12 TI Delete</t>
  </si>
  <si>
    <t>MX-2040 WT Windshield</t>
  </si>
  <si>
    <t>MX-2040 Trolling motor Delete</t>
  </si>
  <si>
    <t>MX-2040 Terrova 112/60"/IP</t>
  </si>
  <si>
    <t>MX-2040 Terrova 112/60"/Link</t>
  </si>
  <si>
    <t>MX-2040 Ulterra 112/60"/Link</t>
  </si>
  <si>
    <t>MX-2040 Ultrex 112/60"/IP</t>
  </si>
  <si>
    <t>MX-2040 Ultrex 112/60"/Link</t>
  </si>
  <si>
    <t>Solera Terrova 80/60"/Link</t>
  </si>
  <si>
    <t>Solera Ulterra 80/60"/IP</t>
  </si>
  <si>
    <t>Solera Ulterra 80/60"/Link</t>
  </si>
  <si>
    <t>Ethernet Cable</t>
  </si>
  <si>
    <t>Solix 10</t>
  </si>
  <si>
    <t>Solix 10SI</t>
  </si>
  <si>
    <t xml:space="preserve">  HAVE FUN FISHING!</t>
  </si>
  <si>
    <t>Registration Fees – Minnesota</t>
  </si>
  <si>
    <r>
      <t>Boat</t>
    </r>
    <r>
      <rPr>
        <b/>
        <sz val="12"/>
        <color theme="1"/>
        <rFont val="Calibri"/>
        <family val="2"/>
        <scheme val="minor"/>
      </rPr>
      <t xml:space="preserve"> – Anoka County Tax 7.125%</t>
    </r>
  </si>
  <si>
    <t>3 year registration fee</t>
  </si>
  <si>
    <t>Less than 17’</t>
  </si>
  <si>
    <t>Over 17’ – including 19’</t>
  </si>
  <si>
    <t>Over 19’ – including 26’</t>
  </si>
  <si>
    <r>
      <t>Trailer</t>
    </r>
    <r>
      <rPr>
        <b/>
        <sz val="12"/>
        <color theme="1"/>
        <rFont val="Calibri"/>
        <family val="2"/>
        <scheme val="minor"/>
      </rPr>
      <t xml:space="preserve"> – Tax 6.5%</t>
    </r>
  </si>
  <si>
    <t>Lifetime Fee – GVWR not over 3000 lbs.</t>
  </si>
  <si>
    <t>Without a lien</t>
  </si>
  <si>
    <t>With a lien</t>
  </si>
  <si>
    <t>Single Axle - GVWR 3001 – 4500 lbs.</t>
  </si>
  <si>
    <t>Tandem Axle – GVWR 4501 – 6000 lbs.</t>
  </si>
  <si>
    <t xml:space="preserve">Without a lien </t>
  </si>
  <si>
    <t>Transit Tax</t>
  </si>
  <si>
    <t>Separate fee on Purchase Agreement</t>
  </si>
  <si>
    <t>UCC fee when financing with us</t>
  </si>
  <si>
    <t>Registration Fees – Wisconsin</t>
  </si>
  <si>
    <r>
      <t>Boat</t>
    </r>
    <r>
      <rPr>
        <b/>
        <sz val="12"/>
        <color theme="1"/>
        <rFont val="Calibri"/>
        <family val="2"/>
        <scheme val="minor"/>
      </rPr>
      <t xml:space="preserve"> – Tax 5.5%</t>
    </r>
  </si>
  <si>
    <r>
      <t>Trailer</t>
    </r>
    <r>
      <rPr>
        <b/>
        <sz val="12"/>
        <color theme="1"/>
        <rFont val="Calibri"/>
        <family val="2"/>
        <scheme val="minor"/>
      </rPr>
      <t xml:space="preserve"> – Tax 5.5%</t>
    </r>
  </si>
  <si>
    <t>GVWR not over 4500 lbs.</t>
  </si>
  <si>
    <t>GVWR not over 6000 lbs.</t>
  </si>
  <si>
    <t>Registration Fees – Iowa</t>
  </si>
  <si>
    <r>
      <t>Boat</t>
    </r>
    <r>
      <rPr>
        <b/>
        <sz val="12"/>
        <color theme="1"/>
        <rFont val="Calibri"/>
        <family val="2"/>
        <scheme val="minor"/>
      </rPr>
      <t xml:space="preserve"> – Tax 6%</t>
    </r>
  </si>
  <si>
    <t>Fees good until 4-30-17</t>
  </si>
  <si>
    <t>16’ – less than 26’ Without a lien</t>
  </si>
  <si>
    <t>16’ – less than 26’ With a lien</t>
  </si>
  <si>
    <r>
      <t>Trailer</t>
    </r>
    <r>
      <rPr>
        <b/>
        <sz val="12"/>
        <color theme="1"/>
        <rFont val="Calibri"/>
        <family val="2"/>
        <scheme val="minor"/>
      </rPr>
      <t xml:space="preserve"> – Tax 5%</t>
    </r>
  </si>
  <si>
    <t>Registered</t>
  </si>
  <si>
    <r>
      <t xml:space="preserve">If </t>
    </r>
    <r>
      <rPr>
        <b/>
        <sz val="12"/>
        <color theme="1"/>
        <rFont val="Calibri"/>
        <family val="2"/>
        <scheme val="minor"/>
      </rPr>
      <t>shipping</t>
    </r>
    <r>
      <rPr>
        <sz val="12"/>
        <color theme="1"/>
        <rFont val="Calibri"/>
        <family val="2"/>
        <scheme val="minor"/>
      </rPr>
      <t xml:space="preserve"> weight is 2,000 lbs or less</t>
    </r>
  </si>
  <si>
    <t>Registration Fees – North Dakota</t>
  </si>
  <si>
    <r>
      <t>Boat</t>
    </r>
    <r>
      <rPr>
        <b/>
        <sz val="12"/>
        <color theme="1"/>
        <rFont val="Calibri"/>
        <family val="2"/>
        <scheme val="minor"/>
      </rPr>
      <t xml:space="preserve"> – Tax is determined by the county where customer lives</t>
    </r>
  </si>
  <si>
    <t>2016 fees</t>
  </si>
  <si>
    <t>Less than 16’ &amp; Canoes</t>
  </si>
  <si>
    <t>16’ – less than 20’</t>
  </si>
  <si>
    <t>20’ and over</t>
  </si>
  <si>
    <t>Trailers are not required to be titled and licensed.</t>
  </si>
  <si>
    <t>Registration Fees – South Dakota</t>
  </si>
  <si>
    <r>
      <t>Boat</t>
    </r>
    <r>
      <rPr>
        <b/>
        <sz val="12"/>
        <color theme="1"/>
        <rFont val="Calibri"/>
        <family val="2"/>
        <scheme val="minor"/>
      </rPr>
      <t xml:space="preserve"> – Tax 3%</t>
    </r>
  </si>
  <si>
    <t>Annual Fee</t>
  </si>
  <si>
    <t>Less than 19’</t>
  </si>
  <si>
    <t>19’ and over</t>
  </si>
  <si>
    <t>Title Fee</t>
  </si>
  <si>
    <t>Lien Fee</t>
  </si>
  <si>
    <r>
      <t>Trailer</t>
    </r>
    <r>
      <rPr>
        <b/>
        <sz val="12"/>
        <color theme="1"/>
        <rFont val="Calibri"/>
        <family val="2"/>
        <scheme val="minor"/>
      </rPr>
      <t xml:space="preserve"> – Tax 3%</t>
    </r>
  </si>
  <si>
    <t>Call county where they reside for correct fees</t>
  </si>
  <si>
    <t>$25.00 (if more than one debtor, add $3.00)</t>
  </si>
  <si>
    <t>Registration Fees – Nebraska</t>
  </si>
  <si>
    <r>
      <t>Boat</t>
    </r>
    <r>
      <rPr>
        <b/>
        <sz val="12"/>
        <color theme="1"/>
        <rFont val="Calibri"/>
        <family val="2"/>
        <scheme val="minor"/>
      </rPr>
      <t xml:space="preserve"> - Tax is determined by the county where the customer lives</t>
    </r>
  </si>
  <si>
    <t>16’ – less than 26’</t>
  </si>
  <si>
    <r>
      <t>Trailer</t>
    </r>
    <r>
      <rPr>
        <b/>
        <sz val="12"/>
        <color theme="1"/>
        <rFont val="Calibri"/>
        <family val="2"/>
        <scheme val="minor"/>
      </rPr>
      <t xml:space="preserve"> - Tax is determined by the county where the customer lives</t>
    </r>
  </si>
  <si>
    <t>3 year registration</t>
  </si>
  <si>
    <t>2 locator cable pack</t>
  </si>
  <si>
    <t>3 locator cable pack</t>
  </si>
  <si>
    <t>4 locator cable pack</t>
  </si>
  <si>
    <t>I-Link cable pack</t>
  </si>
  <si>
    <t>360 cable pack</t>
  </si>
  <si>
    <t>Garmin</t>
  </si>
  <si>
    <t>GPSMAP 7612xsv</t>
  </si>
  <si>
    <t>GPSMAP 7610xsv</t>
  </si>
  <si>
    <t>GPSMAP 942xs</t>
  </si>
  <si>
    <t>GPSMAP 742xs</t>
  </si>
  <si>
    <t>GPSMAP 1242xsv</t>
  </si>
  <si>
    <t>GPSMAP 1042xsv</t>
  </si>
  <si>
    <t>ECHOMAP+ 93sv</t>
  </si>
  <si>
    <t>ECHOMAP+ 73cv</t>
  </si>
  <si>
    <t>ECHOMAP+ 73sv</t>
  </si>
  <si>
    <t>PANOPTIX PS30</t>
  </si>
  <si>
    <t>PANOPTIX PS22-TR</t>
  </si>
  <si>
    <t>GT52HW-TR</t>
  </si>
  <si>
    <t>GMS 10 NETWORK HUB</t>
  </si>
  <si>
    <t>6FT NETWORK CABLE</t>
  </si>
  <si>
    <t>20FT NETWORK CABLE</t>
  </si>
  <si>
    <t>DUEL BEAM TRANSDUCER</t>
  </si>
  <si>
    <t>DATA SHARING CABLE</t>
  </si>
  <si>
    <t>Warrior Deluxe Cover Upgrade</t>
  </si>
  <si>
    <t>Warrior Cover Deduct</t>
  </si>
  <si>
    <t>Warrior 1890 Vantage DEDUCT</t>
  </si>
  <si>
    <t>Warrior Fish Seat</t>
  </si>
  <si>
    <t>Warrior 1890 Stereo</t>
  </si>
  <si>
    <t>Warrior Tandem Torsion Axle</t>
  </si>
  <si>
    <t>Warrior Tandem aluminum wheels</t>
  </si>
  <si>
    <t>Warrior Ladder</t>
  </si>
  <si>
    <t>Warrior BU lights</t>
  </si>
  <si>
    <t>ZX-190 2ND Axle Brakes</t>
  </si>
  <si>
    <t>ZX-190 Tandem upgrade</t>
  </si>
  <si>
    <t>ZX-190 Swing Tongue</t>
  </si>
  <si>
    <t>Warrior 2090 Vantage Deduct</t>
  </si>
  <si>
    <t>Warrior 2090 18" Mamba</t>
  </si>
  <si>
    <t>Warrior 2090 18" Mayhem</t>
  </si>
  <si>
    <t>Warrior 2090 18" Shift</t>
  </si>
  <si>
    <t>Warrior 1890/1898 Torsion</t>
  </si>
  <si>
    <t>Warrior 1890/1898 Tandem w/ torsion/Alu Wheels</t>
  </si>
  <si>
    <t>Warrior 1890/1898 Alu Rims</t>
  </si>
  <si>
    <t>Warrior 1890/1898 upgrade Alu Rims</t>
  </si>
  <si>
    <t>Warrior 460 Charger</t>
  </si>
  <si>
    <t>Warrior V208 Trolling motor Deduct</t>
  </si>
  <si>
    <t>Warrior V21-21 Trolling motor Deduct</t>
  </si>
  <si>
    <t>V1898 VF150LA</t>
  </si>
  <si>
    <t>V1898 F175XB</t>
  </si>
  <si>
    <t>V193 F200XB DEC</t>
  </si>
  <si>
    <t>V193 VF175SHO</t>
  </si>
  <si>
    <t>V193 F175XB</t>
  </si>
  <si>
    <t>V203 F300UCA</t>
  </si>
  <si>
    <t>V203 F250UCA</t>
  </si>
  <si>
    <t>V208 F300UCA</t>
  </si>
  <si>
    <t>V208 F250UCA</t>
  </si>
  <si>
    <t>V21-21 F300UCA</t>
  </si>
  <si>
    <t>V21-21 F250UCA</t>
  </si>
  <si>
    <t>APPROXIMATE PAYMENT</t>
  </si>
  <si>
    <t>Loan Amount</t>
  </si>
  <si>
    <t>Annual Interest Rate</t>
  </si>
  <si>
    <t>Term of Loan (in Years)</t>
  </si>
  <si>
    <t>MONTHLY PAYMENT</t>
  </si>
  <si>
    <t>ZX Elite 12 TI &amp; Elite 9 delete</t>
  </si>
  <si>
    <t>Solera 205</t>
  </si>
  <si>
    <t>Solera 205 Elec Dlt</t>
  </si>
  <si>
    <t>Solera 205 Storm Guard</t>
  </si>
  <si>
    <t>Solera 205 Prop Dlt</t>
  </si>
  <si>
    <t>Solera 205 Troll Mtr Dlt</t>
  </si>
  <si>
    <t>Solera 205 Terrova 112 Link</t>
  </si>
  <si>
    <t>Solera 205 Ult 112 IP</t>
  </si>
  <si>
    <t>Solera 205 Ult 112 Link</t>
  </si>
  <si>
    <t>Solera 205 Oxy</t>
  </si>
  <si>
    <t>Solera 205 Hamby</t>
  </si>
  <si>
    <t>Solera 205 Bike Seat</t>
  </si>
  <si>
    <t>Solera 205 Fish Chair</t>
  </si>
  <si>
    <t>WX-1910 Elec Deduct</t>
  </si>
  <si>
    <t>Interstate 31 Upgrade</t>
  </si>
  <si>
    <t>Interstate 34 Upgrade</t>
  </si>
  <si>
    <t>MX1825  with F200XCA</t>
  </si>
  <si>
    <t>MX1825  with F200XB</t>
  </si>
  <si>
    <t>MX1825  with F175XA</t>
  </si>
  <si>
    <t>MX1825  with VF150XA</t>
  </si>
  <si>
    <t>MX1825  with F150XB</t>
  </si>
  <si>
    <t>MX1825 with F115XB</t>
  </si>
  <si>
    <t>c.  Dealer Prep &amp; Freight</t>
  </si>
  <si>
    <t>b.  Promotional Participation</t>
  </si>
  <si>
    <t>b.  Dealer Prep &amp; Freight</t>
  </si>
  <si>
    <t>750 Gladiator GTR-37 XD Painted Trailer</t>
  </si>
  <si>
    <t>750 Gladiator GTR-37 XD Galvanized Trailer</t>
  </si>
  <si>
    <t>Warrior 54" rails installed</t>
  </si>
  <si>
    <t>Kirk Sorenson</t>
  </si>
  <si>
    <t>Jason</t>
  </si>
  <si>
    <t>Install engine - tiller handle - oil</t>
  </si>
  <si>
    <t>Beavertail</t>
  </si>
  <si>
    <t>37HP EFI</t>
  </si>
  <si>
    <t>Tan</t>
  </si>
  <si>
    <t>New</t>
  </si>
  <si>
    <t>M0411</t>
  </si>
  <si>
    <t>WI</t>
  </si>
  <si>
    <t>1606281277438</t>
  </si>
  <si>
    <t>S12495 County Rd I</t>
  </si>
  <si>
    <t>Eleva</t>
  </si>
  <si>
    <t>Eau Claire</t>
  </si>
  <si>
    <t>715-828-0431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</si>
</sst>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8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b/>
      <sz val="36"/>
      <color rgb="FFFF0000"/>
      <name val="Calibri"/>
      <family val="2"/>
      <scheme val="minor"/>
    </font>
    <font>
      <sz val="10"/>
      <name val="Arial"/>
      <family val="2"/>
    </font>
    <font>
      <i/>
      <sz val="9"/>
      <color rgb="FF7F7F7F"/>
      <name val="Calibri"/>
      <family val="2"/>
      <scheme val="minor"/>
    </font>
    <font>
      <b/>
      <sz val="16"/>
      <color theme="1" tint="0.24994659260841701"/>
      <name val="Cambria"/>
      <family val="2"/>
      <scheme val="major"/>
    </font>
    <font>
      <b/>
      <sz val="10"/>
      <color theme="1" tint="0.24994659260841701"/>
      <name val="Cambria"/>
      <family val="2"/>
      <scheme val="major"/>
    </font>
    <font>
      <sz val="10"/>
      <color theme="1" tint="0.24994659260841701"/>
      <name val="Calibri"/>
      <family val="2"/>
      <scheme val="minor"/>
    </font>
    <font>
      <sz val="10"/>
      <name val="Tahoma"/>
      <family val="2"/>
    </font>
    <font>
      <sz val="9"/>
      <color indexed="8"/>
      <name val="Trebuchet MS"/>
      <family val="2"/>
    </font>
    <font>
      <sz val="9"/>
      <color indexed="63"/>
      <name val="Trebuchet MS"/>
      <family val="2"/>
    </font>
    <font>
      <sz val="9"/>
      <name val="Trebuchet MS"/>
      <family val="2"/>
    </font>
    <font>
      <sz val="9"/>
      <name val="Tahoma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7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name val="Trebuchet MS"/>
      <family val="2"/>
    </font>
    <font>
      <sz val="10"/>
      <name val="Trebuchet MS"/>
      <family val="2"/>
    </font>
    <font>
      <b/>
      <sz val="26"/>
      <color theme="1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 style="thin">
        <color auto="1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1" tint="0.499984740745262"/>
      </top>
      <bottom style="thin">
        <color indexed="64"/>
      </bottom>
      <diagonal/>
    </border>
  </borders>
  <cellStyleXfs count="10">
    <xf numFmtId="0" fontId="0" fillId="0" borderId="0"/>
    <xf numFmtId="44" fontId="12" fillId="0" borderId="0" applyFont="0" applyFill="0" applyBorder="0" applyAlignment="0" applyProtection="0"/>
    <xf numFmtId="0" fontId="13" fillId="0" borderId="28" applyNumberFormat="0" applyProtection="0">
      <alignment vertical="center"/>
    </xf>
    <xf numFmtId="0" fontId="14" fillId="0" borderId="29" applyNumberFormat="0" applyFill="0" applyProtection="0">
      <alignment vertical="center"/>
    </xf>
    <xf numFmtId="0" fontId="15" fillId="0" borderId="30" applyNumberFormat="0" applyFill="0" applyProtection="0">
      <alignment vertical="center"/>
    </xf>
    <xf numFmtId="0" fontId="16" fillId="6" borderId="28" applyNumberFormat="0" applyProtection="0"/>
    <xf numFmtId="0" fontId="16" fillId="0" borderId="0">
      <alignment vertical="center"/>
    </xf>
    <xf numFmtId="0" fontId="32" fillId="0" borderId="0" applyNumberFormat="0" applyFill="0" applyBorder="0" applyAlignment="0" applyProtection="0"/>
    <xf numFmtId="44" fontId="43" fillId="0" borderId="0" applyFont="0" applyFill="0" applyBorder="0" applyAlignment="0" applyProtection="0"/>
    <xf numFmtId="0" fontId="50" fillId="0" borderId="0"/>
  </cellStyleXfs>
  <cellXfs count="663">
    <xf numFmtId="0" fontId="0" fillId="0" borderId="0" xfId="0"/>
    <xf numFmtId="8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8" fontId="1" fillId="0" borderId="0" xfId="0" applyNumberFormat="1" applyFont="1" applyBorder="1" applyAlignment="1">
      <alignment horizontal="right" vertical="center"/>
    </xf>
    <xf numFmtId="0" fontId="0" fillId="0" borderId="0" xfId="0" applyFill="1" applyAlignment="1">
      <alignment vertical="center"/>
    </xf>
    <xf numFmtId="8" fontId="0" fillId="2" borderId="8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8" fontId="0" fillId="0" borderId="8" xfId="0" applyNumberFormat="1" applyFill="1" applyBorder="1" applyAlignment="1">
      <alignment horizontal="center" vertical="center"/>
    </xf>
    <xf numFmtId="8" fontId="0" fillId="0" borderId="8" xfId="0" applyNumberFormat="1" applyFill="1" applyBorder="1" applyAlignment="1">
      <alignment horizontal="center" vertical="center" wrapText="1"/>
    </xf>
    <xf numFmtId="8" fontId="0" fillId="0" borderId="8" xfId="0" applyNumberFormat="1" applyBorder="1" applyAlignment="1">
      <alignment vertical="center"/>
    </xf>
    <xf numFmtId="8" fontId="0" fillId="5" borderId="8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6" fontId="0" fillId="0" borderId="0" xfId="0" applyNumberFormat="1"/>
    <xf numFmtId="8" fontId="0" fillId="0" borderId="8" xfId="0" applyNumberFormat="1" applyBorder="1" applyAlignment="1">
      <alignment horizontal="center" vertical="center"/>
    </xf>
    <xf numFmtId="8" fontId="0" fillId="0" borderId="13" xfId="0" applyNumberFormat="1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8" fontId="0" fillId="0" borderId="0" xfId="0" applyNumberForma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1" fillId="0" borderId="0" xfId="0" applyFont="1" applyFill="1" applyBorder="1" applyAlignment="1">
      <alignment vertical="center" wrapText="1" shrinkToFit="1"/>
    </xf>
    <xf numFmtId="0" fontId="0" fillId="0" borderId="0" xfId="0" applyBorder="1" applyAlignment="1">
      <alignment horizontal="left" vertical="center"/>
    </xf>
    <xf numFmtId="164" fontId="0" fillId="0" borderId="0" xfId="0" applyNumberFormat="1"/>
    <xf numFmtId="0" fontId="0" fillId="5" borderId="0" xfId="0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0" xfId="0" applyBorder="1" applyAlignment="1">
      <alignment horizontal="left" vertical="center" wrapText="1"/>
    </xf>
    <xf numFmtId="0" fontId="0" fillId="0" borderId="17" xfId="0" applyBorder="1" applyAlignment="1">
      <alignment vertical="center" shrinkToFit="1"/>
    </xf>
    <xf numFmtId="0" fontId="0" fillId="0" borderId="2" xfId="0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ill="1" applyBorder="1" applyAlignment="1">
      <alignment vertical="center" shrinkToFit="1"/>
    </xf>
    <xf numFmtId="0" fontId="0" fillId="0" borderId="0" xfId="0" applyFill="1" applyBorder="1" applyAlignment="1">
      <alignment horizontal="left" vertical="center"/>
    </xf>
    <xf numFmtId="6" fontId="0" fillId="0" borderId="0" xfId="0" applyNumberFormat="1" applyFill="1"/>
    <xf numFmtId="8" fontId="0" fillId="0" borderId="8" xfId="0" applyNumberFormat="1" applyBorder="1" applyAlignment="1">
      <alignment horizont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8" fontId="0" fillId="0" borderId="26" xfId="0" applyNumberForma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0" fontId="1" fillId="0" borderId="0" xfId="0" applyNumberFormat="1" applyFont="1" applyFill="1" applyBorder="1" applyAlignment="1">
      <alignment horizontal="center" vertical="center" wrapText="1"/>
    </xf>
    <xf numFmtId="8" fontId="0" fillId="0" borderId="8" xfId="0" applyNumberFormat="1" applyBorder="1"/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8" fontId="1" fillId="0" borderId="0" xfId="0" applyNumberFormat="1" applyFont="1" applyBorder="1" applyAlignment="1">
      <alignment vertical="center"/>
    </xf>
    <xf numFmtId="8" fontId="1" fillId="0" borderId="7" xfId="0" applyNumberFormat="1" applyFont="1" applyBorder="1" applyAlignment="1">
      <alignment vertical="center"/>
    </xf>
    <xf numFmtId="8" fontId="1" fillId="0" borderId="12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8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8" fontId="1" fillId="0" borderId="0" xfId="0" applyNumberFormat="1" applyFont="1" applyBorder="1" applyAlignment="1">
      <alignment horizontal="center" vertical="center"/>
    </xf>
    <xf numFmtId="8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 wrapText="1"/>
    </xf>
    <xf numFmtId="8" fontId="1" fillId="0" borderId="0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40" fontId="1" fillId="0" borderId="0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8" fontId="1" fillId="0" borderId="14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8" fontId="1" fillId="0" borderId="1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8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8" fontId="1" fillId="0" borderId="3" xfId="0" applyNumberFormat="1" applyFont="1" applyFill="1" applyBorder="1" applyAlignment="1">
      <alignment horizontal="center" vertical="center"/>
    </xf>
    <xf numFmtId="8" fontId="1" fillId="0" borderId="22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8" fontId="0" fillId="0" borderId="0" xfId="0" applyNumberFormat="1" applyFont="1" applyAlignment="1">
      <alignment horizontal="center" vertical="center" shrinkToFit="1"/>
    </xf>
    <xf numFmtId="8" fontId="0" fillId="0" borderId="8" xfId="0" applyNumberFormat="1" applyFont="1" applyBorder="1" applyAlignment="1">
      <alignment horizontal="center" vertical="center" wrapText="1"/>
    </xf>
    <xf numFmtId="8" fontId="0" fillId="0" borderId="0" xfId="0" applyNumberFormat="1" applyFont="1" applyBorder="1" applyAlignment="1">
      <alignment horizontal="center" vertical="center"/>
    </xf>
    <xf numFmtId="8" fontId="0" fillId="0" borderId="8" xfId="0" applyNumberFormat="1" applyFont="1" applyBorder="1" applyAlignment="1">
      <alignment horizontal="center" vertical="center"/>
    </xf>
    <xf numFmtId="8" fontId="0" fillId="0" borderId="8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40" fontId="0" fillId="0" borderId="0" xfId="0" applyNumberFormat="1" applyFont="1" applyFill="1" applyBorder="1" applyAlignment="1">
      <alignment horizontal="center" vertical="center" wrapText="1"/>
    </xf>
    <xf numFmtId="8" fontId="0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1" fontId="0" fillId="0" borderId="8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0" fillId="0" borderId="10" xfId="0" applyBorder="1"/>
    <xf numFmtId="0" fontId="0" fillId="0" borderId="17" xfId="0" applyFont="1" applyBorder="1" applyAlignment="1">
      <alignment vertical="center"/>
    </xf>
    <xf numFmtId="8" fontId="0" fillId="0" borderId="26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8" fontId="4" fillId="0" borderId="0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center"/>
    </xf>
    <xf numFmtId="0" fontId="0" fillId="0" borderId="1" xfId="0" applyBorder="1" applyAlignment="1"/>
    <xf numFmtId="0" fontId="0" fillId="0" borderId="18" xfId="0" applyBorder="1" applyAlignment="1"/>
    <xf numFmtId="8" fontId="0" fillId="0" borderId="0" xfId="0" applyNumberFormat="1" applyBorder="1"/>
    <xf numFmtId="8" fontId="5" fillId="0" borderId="0" xfId="0" applyNumberFormat="1" applyFont="1" applyBorder="1"/>
    <xf numFmtId="0" fontId="0" fillId="0" borderId="3" xfId="0" applyBorder="1" applyAlignment="1"/>
    <xf numFmtId="8" fontId="2" fillId="0" borderId="1" xfId="0" applyNumberFormat="1" applyFont="1" applyBorder="1" applyAlignment="1"/>
    <xf numFmtId="8" fontId="1" fillId="0" borderId="0" xfId="0" applyNumberFormat="1" applyFont="1" applyBorder="1"/>
    <xf numFmtId="0" fontId="0" fillId="0" borderId="2" xfId="0" applyBorder="1"/>
    <xf numFmtId="8" fontId="1" fillId="0" borderId="1" xfId="0" applyNumberFormat="1" applyFont="1" applyBorder="1"/>
    <xf numFmtId="0" fontId="0" fillId="0" borderId="1" xfId="0" applyBorder="1"/>
    <xf numFmtId="8" fontId="9" fillId="0" borderId="1" xfId="0" applyNumberFormat="1" applyFont="1" applyBorder="1"/>
    <xf numFmtId="8" fontId="2" fillId="0" borderId="3" xfId="0" applyNumberFormat="1" applyFont="1" applyBorder="1" applyAlignment="1"/>
    <xf numFmtId="0" fontId="14" fillId="0" borderId="29" xfId="3">
      <alignment vertical="center"/>
    </xf>
    <xf numFmtId="0" fontId="17" fillId="0" borderId="0" xfId="6" applyFont="1" applyFill="1" applyBorder="1" applyAlignment="1"/>
    <xf numFmtId="0" fontId="17" fillId="0" borderId="0" xfId="6" applyFont="1" applyBorder="1" applyAlignment="1"/>
    <xf numFmtId="0" fontId="18" fillId="0" borderId="0" xfId="6" applyFont="1" applyFill="1" applyBorder="1" applyAlignment="1">
      <alignment horizontal="left"/>
    </xf>
    <xf numFmtId="0" fontId="19" fillId="0" borderId="0" xfId="6" applyFont="1" applyBorder="1" applyAlignment="1">
      <alignment horizontal="left" vertical="center"/>
    </xf>
    <xf numFmtId="0" fontId="17" fillId="0" borderId="0" xfId="6" applyFont="1" applyFill="1" applyBorder="1">
      <alignment vertical="center"/>
    </xf>
    <xf numFmtId="0" fontId="17" fillId="0" borderId="0" xfId="6" applyFont="1" applyBorder="1">
      <alignment vertical="center"/>
    </xf>
    <xf numFmtId="0" fontId="15" fillId="0" borderId="30" xfId="4" applyAlignment="1">
      <alignment vertical="center"/>
    </xf>
    <xf numFmtId="0" fontId="16" fillId="0" borderId="0" xfId="6">
      <alignment vertical="center"/>
    </xf>
    <xf numFmtId="0" fontId="13" fillId="0" borderId="28" xfId="2">
      <alignment vertical="center"/>
    </xf>
    <xf numFmtId="164" fontId="16" fillId="6" borderId="28" xfId="5" applyNumberFormat="1"/>
    <xf numFmtId="0" fontId="20" fillId="0" borderId="0" xfId="6" applyFont="1" applyBorder="1">
      <alignment vertical="center"/>
    </xf>
    <xf numFmtId="10" fontId="16" fillId="6" borderId="28" xfId="5" applyNumberFormat="1"/>
    <xf numFmtId="0" fontId="20" fillId="0" borderId="0" xfId="6" applyFont="1" applyBorder="1" applyAlignment="1">
      <alignment horizontal="center"/>
    </xf>
    <xf numFmtId="0" fontId="16" fillId="6" borderId="28" xfId="5"/>
    <xf numFmtId="14" fontId="16" fillId="6" borderId="28" xfId="5" applyNumberFormat="1"/>
    <xf numFmtId="0" fontId="20" fillId="0" borderId="0" xfId="6" applyFont="1" applyBorder="1" applyAlignment="1">
      <alignment horizontal="left"/>
    </xf>
    <xf numFmtId="14" fontId="20" fillId="0" borderId="0" xfId="6" applyNumberFormat="1" applyFont="1" applyBorder="1" applyAlignment="1">
      <alignment horizontal="right"/>
    </xf>
    <xf numFmtId="0" fontId="16" fillId="0" borderId="0" xfId="6" applyFont="1" applyFill="1" applyBorder="1" applyAlignment="1" applyProtection="1">
      <alignment horizontal="left" vertical="center" wrapText="1"/>
    </xf>
    <xf numFmtId="0" fontId="16" fillId="0" borderId="0" xfId="6" applyFont="1" applyFill="1" applyBorder="1" applyAlignment="1" applyProtection="1">
      <alignment horizontal="right" vertical="center" wrapText="1"/>
    </xf>
    <xf numFmtId="0" fontId="17" fillId="0" borderId="0" xfId="6" applyFont="1" applyBorder="1" applyAlignment="1">
      <alignment wrapText="1"/>
    </xf>
    <xf numFmtId="0" fontId="16" fillId="0" borderId="0" xfId="6" applyNumberFormat="1" applyFont="1" applyFill="1" applyBorder="1" applyAlignment="1">
      <alignment horizontal="left" vertical="center"/>
    </xf>
    <xf numFmtId="14" fontId="16" fillId="0" borderId="0" xfId="6" applyNumberFormat="1" applyFont="1" applyFill="1" applyBorder="1" applyAlignment="1">
      <alignment horizontal="left" vertical="center"/>
    </xf>
    <xf numFmtId="164" fontId="0" fillId="0" borderId="0" xfId="1" applyNumberFormat="1" applyFont="1" applyFill="1" applyBorder="1" applyAlignment="1">
      <alignment horizontal="right" vertical="center"/>
    </xf>
    <xf numFmtId="44" fontId="20" fillId="0" borderId="0" xfId="6" applyNumberFormat="1" applyFont="1" applyBorder="1" applyAlignment="1">
      <alignment horizontal="center"/>
    </xf>
    <xf numFmtId="0" fontId="21" fillId="0" borderId="0" xfId="6" applyFont="1" applyBorder="1" applyAlignment="1">
      <alignment horizontal="center"/>
    </xf>
    <xf numFmtId="0" fontId="17" fillId="0" borderId="0" xfId="6" applyFont="1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31" xfId="0" applyFont="1" applyBorder="1" applyAlignment="1">
      <alignment horizontal="right" vertical="center"/>
    </xf>
    <xf numFmtId="0" fontId="24" fillId="0" borderId="7" xfId="0" applyFont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4" fillId="0" borderId="32" xfId="0" applyFont="1" applyBorder="1" applyAlignment="1">
      <alignment vertical="center"/>
    </xf>
    <xf numFmtId="0" fontId="24" fillId="0" borderId="33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4" fillId="0" borderId="34" xfId="0" applyFont="1" applyBorder="1" applyAlignment="1">
      <alignment vertical="center"/>
    </xf>
    <xf numFmtId="0" fontId="24" fillId="0" borderId="35" xfId="0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37" xfId="0" applyFont="1" applyBorder="1" applyAlignment="1">
      <alignment horizontal="right" vertical="center"/>
    </xf>
    <xf numFmtId="0" fontId="24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8" fontId="23" fillId="6" borderId="39" xfId="0" applyNumberFormat="1" applyFont="1" applyFill="1" applyBorder="1" applyAlignment="1">
      <alignment vertical="center"/>
    </xf>
    <xf numFmtId="49" fontId="23" fillId="0" borderId="0" xfId="0" applyNumberFormat="1" applyFont="1" applyBorder="1" applyAlignment="1">
      <alignment horizontal="right" vertical="center"/>
    </xf>
    <xf numFmtId="0" fontId="25" fillId="0" borderId="41" xfId="0" applyFont="1" applyBorder="1" applyAlignment="1">
      <alignment vertical="center"/>
    </xf>
    <xf numFmtId="0" fontId="26" fillId="0" borderId="0" xfId="0" applyFont="1" applyAlignment="1">
      <alignment vertical="center"/>
    </xf>
    <xf numFmtId="8" fontId="23" fillId="0" borderId="42" xfId="0" applyNumberFormat="1" applyFont="1" applyBorder="1" applyAlignment="1">
      <alignment vertical="center"/>
    </xf>
    <xf numFmtId="49" fontId="23" fillId="0" borderId="1" xfId="0" applyNumberFormat="1" applyFont="1" applyBorder="1" applyAlignment="1">
      <alignment horizontal="right" vertical="center"/>
    </xf>
    <xf numFmtId="0" fontId="25" fillId="0" borderId="41" xfId="0" applyFont="1" applyBorder="1" applyAlignment="1">
      <alignment vertical="center" wrapText="1" readingOrder="1"/>
    </xf>
    <xf numFmtId="0" fontId="23" fillId="0" borderId="43" xfId="0" applyFont="1" applyBorder="1" applyAlignment="1">
      <alignment vertical="center"/>
    </xf>
    <xf numFmtId="8" fontId="23" fillId="0" borderId="1" xfId="0" applyNumberFormat="1" applyFont="1" applyBorder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3" fillId="0" borderId="34" xfId="0" applyFont="1" applyBorder="1" applyAlignment="1">
      <alignment vertical="center"/>
    </xf>
    <xf numFmtId="8" fontId="23" fillId="0" borderId="3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23" fillId="0" borderId="7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8" fontId="23" fillId="0" borderId="46" xfId="0" applyNumberFormat="1" applyFont="1" applyBorder="1" applyAlignment="1">
      <alignment horizontal="right" vertical="center"/>
    </xf>
    <xf numFmtId="8" fontId="23" fillId="0" borderId="47" xfId="0" applyNumberFormat="1" applyFont="1" applyFill="1" applyBorder="1" applyAlignment="1">
      <alignment vertical="center"/>
    </xf>
    <xf numFmtId="8" fontId="23" fillId="0" borderId="41" xfId="0" applyNumberFormat="1" applyFont="1" applyFill="1" applyBorder="1" applyAlignment="1">
      <alignment vertical="center"/>
    </xf>
    <xf numFmtId="49" fontId="23" fillId="0" borderId="48" xfId="0" applyNumberFormat="1" applyFont="1" applyBorder="1" applyAlignment="1">
      <alignment horizontal="right" vertical="center"/>
    </xf>
    <xf numFmtId="8" fontId="23" fillId="3" borderId="42" xfId="0" applyNumberFormat="1" applyFont="1" applyFill="1" applyBorder="1" applyAlignment="1">
      <alignment horizontal="right" vertical="center"/>
    </xf>
    <xf numFmtId="0" fontId="23" fillId="0" borderId="36" xfId="0" applyFont="1" applyBorder="1" applyAlignment="1">
      <alignment vertical="center"/>
    </xf>
    <xf numFmtId="8" fontId="23" fillId="3" borderId="42" xfId="0" applyNumberFormat="1" applyFont="1" applyFill="1" applyBorder="1" applyAlignment="1">
      <alignment vertical="center"/>
    </xf>
    <xf numFmtId="8" fontId="23" fillId="0" borderId="22" xfId="0" applyNumberFormat="1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8" fontId="23" fillId="0" borderId="0" xfId="0" applyNumberFormat="1" applyFont="1" applyAlignment="1">
      <alignment horizontal="center" vertical="center"/>
    </xf>
    <xf numFmtId="8" fontId="23" fillId="0" borderId="39" xfId="0" applyNumberFormat="1" applyFont="1" applyBorder="1" applyAlignment="1">
      <alignment vertical="center"/>
    </xf>
    <xf numFmtId="8" fontId="23" fillId="7" borderId="0" xfId="0" applyNumberFormat="1" applyFont="1" applyFill="1" applyAlignment="1">
      <alignment vertical="center"/>
    </xf>
    <xf numFmtId="0" fontId="24" fillId="0" borderId="3" xfId="0" applyFont="1" applyBorder="1" applyAlignment="1">
      <alignment horizontal="right" vertical="center"/>
    </xf>
    <xf numFmtId="8" fontId="23" fillId="0" borderId="42" xfId="0" applyNumberFormat="1" applyFont="1" applyFill="1" applyBorder="1" applyAlignment="1">
      <alignment vertical="center"/>
    </xf>
    <xf numFmtId="49" fontId="23" fillId="0" borderId="22" xfId="0" applyNumberFormat="1" applyFont="1" applyBorder="1" applyAlignment="1">
      <alignment horizontal="right" vertical="center"/>
    </xf>
    <xf numFmtId="0" fontId="24" fillId="0" borderId="45" xfId="0" applyFont="1" applyBorder="1" applyAlignment="1">
      <alignment horizontal="left" vertical="center"/>
    </xf>
    <xf numFmtId="8" fontId="23" fillId="6" borderId="47" xfId="0" applyNumberFormat="1" applyFont="1" applyFill="1" applyBorder="1" applyAlignment="1">
      <alignment vertical="center"/>
    </xf>
    <xf numFmtId="49" fontId="23" fillId="0" borderId="3" xfId="0" applyNumberFormat="1" applyFont="1" applyBorder="1" applyAlignment="1">
      <alignment horizontal="right" vertical="center"/>
    </xf>
    <xf numFmtId="8" fontId="23" fillId="0" borderId="47" xfId="0" applyNumberFormat="1" applyFont="1" applyBorder="1" applyAlignment="1">
      <alignment vertical="center"/>
    </xf>
    <xf numFmtId="49" fontId="23" fillId="0" borderId="46" xfId="0" applyNumberFormat="1" applyFont="1" applyBorder="1" applyAlignment="1">
      <alignment horizontal="right" vertical="center"/>
    </xf>
    <xf numFmtId="0" fontId="23" fillId="0" borderId="42" xfId="0" applyFont="1" applyBorder="1" applyAlignment="1">
      <alignment horizontal="center" vertical="center"/>
    </xf>
    <xf numFmtId="8" fontId="23" fillId="0" borderId="3" xfId="0" applyNumberFormat="1" applyFont="1" applyBorder="1" applyAlignment="1">
      <alignment vertical="center"/>
    </xf>
    <xf numFmtId="8" fontId="23" fillId="0" borderId="1" xfId="0" applyNumberFormat="1" applyFont="1" applyBorder="1" applyAlignment="1">
      <alignment vertical="center"/>
    </xf>
    <xf numFmtId="0" fontId="23" fillId="0" borderId="49" xfId="0" applyFont="1" applyBorder="1" applyAlignment="1">
      <alignment vertical="center"/>
    </xf>
    <xf numFmtId="0" fontId="23" fillId="0" borderId="34" xfId="0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34" xfId="0" applyFont="1" applyBorder="1" applyAlignment="1">
      <alignment vertical="center"/>
    </xf>
    <xf numFmtId="0" fontId="30" fillId="0" borderId="51" xfId="0" applyFont="1" applyBorder="1" applyAlignment="1">
      <alignment horizontal="center" vertical="center"/>
    </xf>
    <xf numFmtId="0" fontId="31" fillId="8" borderId="52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1" fillId="8" borderId="53" xfId="0" applyFont="1" applyFill="1" applyBorder="1" applyAlignment="1">
      <alignment horizontal="center" vertical="center" wrapText="1"/>
    </xf>
    <xf numFmtId="0" fontId="31" fillId="8" borderId="0" xfId="0" applyFont="1" applyFill="1" applyAlignment="1">
      <alignment horizontal="center" vertical="center"/>
    </xf>
    <xf numFmtId="0" fontId="31" fillId="8" borderId="1" xfId="0" applyFont="1" applyFill="1" applyBorder="1" applyAlignment="1">
      <alignment horizontal="center" vertical="center"/>
    </xf>
    <xf numFmtId="0" fontId="31" fillId="8" borderId="54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0" fontId="31" fillId="8" borderId="5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left" vertical="center" indent="2"/>
    </xf>
    <xf numFmtId="0" fontId="33" fillId="0" borderId="26" xfId="0" applyFont="1" applyBorder="1" applyAlignment="1">
      <alignment horizontal="left" vertical="center" wrapText="1" indent="1"/>
    </xf>
    <xf numFmtId="0" fontId="33" fillId="0" borderId="11" xfId="0" applyFont="1" applyBorder="1" applyAlignment="1">
      <alignment horizontal="left" vertical="center" wrapText="1"/>
    </xf>
    <xf numFmtId="0" fontId="34" fillId="0" borderId="26" xfId="0" applyFont="1" applyBorder="1" applyAlignment="1">
      <alignment horizontal="left" vertical="center" wrapText="1" indent="1"/>
    </xf>
    <xf numFmtId="0" fontId="34" fillId="0" borderId="11" xfId="0" applyFont="1" applyBorder="1" applyAlignment="1">
      <alignment horizontal="left" vertical="center" wrapText="1"/>
    </xf>
    <xf numFmtId="0" fontId="38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5" fillId="0" borderId="0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wrapText="1" readingOrder="1"/>
    </xf>
    <xf numFmtId="0" fontId="30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3" xfId="0" applyFont="1" applyBorder="1" applyAlignment="1">
      <alignment horizontal="right" vertical="center"/>
    </xf>
    <xf numFmtId="0" fontId="30" fillId="0" borderId="51" xfId="0" applyFont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31" fillId="8" borderId="53" xfId="0" applyFont="1" applyFill="1" applyBorder="1" applyAlignment="1">
      <alignment horizontal="center" vertical="center" wrapText="1"/>
    </xf>
    <xf numFmtId="0" fontId="31" fillId="8" borderId="5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0" fillId="0" borderId="0" xfId="0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8" fontId="24" fillId="3" borderId="56" xfId="0" applyNumberFormat="1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center"/>
    </xf>
    <xf numFmtId="8" fontId="23" fillId="0" borderId="50" xfId="0" applyNumberFormat="1" applyFont="1" applyFill="1" applyBorder="1" applyAlignment="1">
      <alignment vertical="center"/>
    </xf>
    <xf numFmtId="0" fontId="25" fillId="0" borderId="0" xfId="0" applyFont="1" applyBorder="1" applyAlignment="1">
      <alignment vertical="center" wrapText="1" readingOrder="1"/>
    </xf>
    <xf numFmtId="0" fontId="23" fillId="0" borderId="42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49" fontId="24" fillId="0" borderId="3" xfId="0" applyNumberFormat="1" applyFont="1" applyBorder="1" applyAlignment="1">
      <alignment horizontal="right" vertical="center"/>
    </xf>
    <xf numFmtId="49" fontId="24" fillId="0" borderId="45" xfId="0" applyNumberFormat="1" applyFont="1" applyBorder="1" applyAlignment="1">
      <alignment vertical="center"/>
    </xf>
    <xf numFmtId="8" fontId="23" fillId="0" borderId="0" xfId="0" applyNumberFormat="1" applyFont="1" applyAlignment="1">
      <alignment vertical="center"/>
    </xf>
    <xf numFmtId="8" fontId="23" fillId="0" borderId="43" xfId="0" applyNumberFormat="1" applyFont="1" applyBorder="1" applyAlignment="1">
      <alignment vertical="center"/>
    </xf>
    <xf numFmtId="8" fontId="23" fillId="0" borderId="0" xfId="0" applyNumberFormat="1" applyFont="1" applyAlignment="1">
      <alignment horizontal="center"/>
    </xf>
    <xf numFmtId="0" fontId="27" fillId="9" borderId="0" xfId="0" applyFont="1" applyFill="1" applyBorder="1" applyAlignment="1">
      <alignment horizontal="center" vertical="center"/>
    </xf>
    <xf numFmtId="0" fontId="27" fillId="9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8" fontId="23" fillId="0" borderId="10" xfId="0" applyNumberFormat="1" applyFont="1" applyBorder="1" applyAlignment="1">
      <alignment horizontal="center"/>
    </xf>
    <xf numFmtId="8" fontId="23" fillId="10" borderId="8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31" fillId="8" borderId="52" xfId="0" applyFont="1" applyFill="1" applyBorder="1" applyAlignment="1">
      <alignment horizontal="center" vertical="center"/>
    </xf>
    <xf numFmtId="0" fontId="31" fillId="8" borderId="53" xfId="0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24" fillId="0" borderId="1" xfId="0" applyFont="1" applyBorder="1" applyAlignment="1">
      <alignment horizontal="right" vertical="center"/>
    </xf>
    <xf numFmtId="0" fontId="24" fillId="0" borderId="2" xfId="0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 wrapText="1" readingOrder="1"/>
    </xf>
    <xf numFmtId="0" fontId="25" fillId="0" borderId="1" xfId="0" applyFont="1" applyBorder="1" applyAlignment="1">
      <alignment horizontal="left" vertical="center"/>
    </xf>
    <xf numFmtId="8" fontId="24" fillId="0" borderId="0" xfId="0" applyNumberFormat="1" applyFont="1" applyBorder="1" applyAlignment="1">
      <alignment vertical="center"/>
    </xf>
    <xf numFmtId="0" fontId="25" fillId="0" borderId="0" xfId="0" applyFont="1" applyAlignment="1">
      <alignment horizontal="left" vertical="center" wrapText="1" readingOrder="1"/>
    </xf>
    <xf numFmtId="8" fontId="23" fillId="6" borderId="50" xfId="0" applyNumberFormat="1" applyFont="1" applyFill="1" applyBorder="1" applyAlignment="1">
      <alignment vertical="center"/>
    </xf>
    <xf numFmtId="49" fontId="23" fillId="0" borderId="7" xfId="0" applyNumberFormat="1" applyFont="1" applyBorder="1" applyAlignment="1">
      <alignment horizontal="right" vertical="center"/>
    </xf>
    <xf numFmtId="8" fontId="23" fillId="0" borderId="42" xfId="0" applyNumberFormat="1" applyFont="1" applyBorder="1" applyAlignment="1"/>
    <xf numFmtId="8" fontId="23" fillId="0" borderId="43" xfId="0" applyNumberFormat="1" applyFont="1" applyBorder="1" applyAlignment="1"/>
    <xf numFmtId="8" fontId="23" fillId="0" borderId="39" xfId="0" applyNumberFormat="1" applyFont="1" applyBorder="1" applyAlignment="1"/>
    <xf numFmtId="8" fontId="23" fillId="0" borderId="39" xfId="0" applyNumberFormat="1" applyFont="1" applyFill="1" applyBorder="1" applyAlignment="1">
      <alignment horizontal="right" vertical="center"/>
    </xf>
    <xf numFmtId="0" fontId="23" fillId="0" borderId="48" xfId="0" applyFont="1" applyBorder="1" applyAlignment="1">
      <alignment horizontal="right" vertical="center"/>
    </xf>
    <xf numFmtId="8" fontId="23" fillId="3" borderId="47" xfId="0" applyNumberFormat="1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8" fontId="23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2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1" fillId="0" borderId="0" xfId="0" applyFont="1" applyBorder="1"/>
    <xf numFmtId="0" fontId="26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right"/>
    </xf>
    <xf numFmtId="0" fontId="26" fillId="0" borderId="0" xfId="0" applyFont="1"/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3" xfId="0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8" fontId="0" fillId="0" borderId="26" xfId="0" applyNumberForma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3" fillId="0" borderId="3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4" fillId="0" borderId="45" xfId="0" applyFont="1" applyBorder="1" applyAlignment="1">
      <alignment horizontal="left" vertical="center"/>
    </xf>
    <xf numFmtId="0" fontId="24" fillId="0" borderId="3" xfId="0" applyFont="1" applyBorder="1" applyAlignment="1">
      <alignment horizontal="right" vertical="center"/>
    </xf>
    <xf numFmtId="0" fontId="30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31" fillId="8" borderId="0" xfId="0" applyFont="1" applyFill="1" applyAlignment="1">
      <alignment horizontal="center" vertical="center"/>
    </xf>
    <xf numFmtId="0" fontId="24" fillId="0" borderId="41" xfId="0" applyFont="1" applyBorder="1" applyAlignment="1">
      <alignment horizontal="left" vertical="center"/>
    </xf>
    <xf numFmtId="0" fontId="31" fillId="8" borderId="53" xfId="0" applyFont="1" applyFill="1" applyBorder="1" applyAlignment="1">
      <alignment horizontal="center" vertical="center" wrapText="1"/>
    </xf>
    <xf numFmtId="0" fontId="31" fillId="8" borderId="52" xfId="0" applyFont="1" applyFill="1" applyBorder="1" applyAlignment="1">
      <alignment horizontal="center" vertical="center" wrapText="1"/>
    </xf>
    <xf numFmtId="0" fontId="23" fillId="0" borderId="7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49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49" fontId="23" fillId="0" borderId="60" xfId="0" applyNumberFormat="1" applyFont="1" applyBorder="1" applyAlignment="1">
      <alignment horizontal="right" vertical="center"/>
    </xf>
    <xf numFmtId="8" fontId="23" fillId="6" borderId="61" xfId="0" applyNumberFormat="1" applyFont="1" applyFill="1" applyBorder="1" applyAlignment="1">
      <alignment vertical="center"/>
    </xf>
    <xf numFmtId="8" fontId="23" fillId="0" borderId="8" xfId="0" applyNumberFormat="1" applyFont="1" applyBorder="1" applyAlignment="1">
      <alignment vertical="center"/>
    </xf>
    <xf numFmtId="49" fontId="23" fillId="0" borderId="62" xfId="0" applyNumberFormat="1" applyFont="1" applyBorder="1" applyAlignment="1">
      <alignment horizontal="right" vertical="center"/>
    </xf>
    <xf numFmtId="8" fontId="23" fillId="6" borderId="63" xfId="0" applyNumberFormat="1" applyFont="1" applyFill="1" applyBorder="1" applyAlignment="1">
      <alignment vertical="center"/>
    </xf>
    <xf numFmtId="8" fontId="23" fillId="0" borderId="39" xfId="0" applyNumberFormat="1" applyFont="1" applyFill="1" applyBorder="1" applyAlignment="1">
      <alignment vertical="center"/>
    </xf>
    <xf numFmtId="8" fontId="23" fillId="0" borderId="63" xfId="0" applyNumberFormat="1" applyFont="1" applyFill="1" applyBorder="1" applyAlignment="1">
      <alignment vertical="center"/>
    </xf>
    <xf numFmtId="0" fontId="24" fillId="0" borderId="31" xfId="0" applyFont="1" applyBorder="1" applyAlignment="1">
      <alignment horizontal="left" vertical="center"/>
    </xf>
    <xf numFmtId="44" fontId="1" fillId="0" borderId="21" xfId="8" applyFont="1" applyFill="1" applyBorder="1" applyAlignment="1">
      <alignment horizontal="right" vertical="center"/>
    </xf>
    <xf numFmtId="44" fontId="1" fillId="0" borderId="21" xfId="8" applyFont="1" applyBorder="1" applyAlignment="1">
      <alignment horizontal="right" vertical="center"/>
    </xf>
    <xf numFmtId="8" fontId="30" fillId="0" borderId="8" xfId="0" applyNumberFormat="1" applyFont="1" applyBorder="1" applyAlignment="1">
      <alignment horizontal="center" vertical="center"/>
    </xf>
    <xf numFmtId="164" fontId="23" fillId="0" borderId="0" xfId="0" applyNumberFormat="1" applyFont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vertical="center"/>
    </xf>
    <xf numFmtId="0" fontId="23" fillId="0" borderId="65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64" xfId="0" applyFont="1" applyBorder="1" applyAlignment="1">
      <alignment vertical="center"/>
    </xf>
    <xf numFmtId="8" fontId="23" fillId="0" borderId="22" xfId="0" applyNumberFormat="1" applyFont="1" applyBorder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8" fontId="46" fillId="0" borderId="0" xfId="0" applyNumberFormat="1" applyFont="1" applyAlignment="1">
      <alignment vertical="center"/>
    </xf>
    <xf numFmtId="0" fontId="23" fillId="0" borderId="0" xfId="0" applyFont="1" applyAlignment="1">
      <alignment vertical="center" wrapText="1"/>
    </xf>
    <xf numFmtId="7" fontId="0" fillId="0" borderId="0" xfId="8" applyNumberFormat="1" applyFont="1"/>
    <xf numFmtId="8" fontId="0" fillId="0" borderId="0" xfId="0" applyNumberFormat="1"/>
    <xf numFmtId="0" fontId="0" fillId="0" borderId="0" xfId="0" applyBorder="1" applyAlignment="1">
      <alignment horizontal="left" vertical="center" wrapText="1"/>
    </xf>
    <xf numFmtId="0" fontId="47" fillId="0" borderId="28" xfId="2" applyFont="1">
      <alignment vertical="center"/>
    </xf>
    <xf numFmtId="8" fontId="0" fillId="7" borderId="8" xfId="0" applyNumberFormat="1" applyFont="1" applyFill="1" applyBorder="1" applyAlignment="1">
      <alignment horizontal="center" vertical="center"/>
    </xf>
    <xf numFmtId="8" fontId="0" fillId="7" borderId="8" xfId="0" applyNumberFormat="1" applyFont="1" applyFill="1" applyBorder="1" applyAlignment="1">
      <alignment horizontal="center" vertical="center" wrapText="1"/>
    </xf>
    <xf numFmtId="8" fontId="1" fillId="7" borderId="8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7" borderId="0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7" borderId="0" xfId="0" applyFont="1" applyFill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8" fontId="1" fillId="0" borderId="19" xfId="0" applyNumberFormat="1" applyFont="1" applyFill="1" applyBorder="1" applyAlignment="1">
      <alignment horizontal="center" vertical="center"/>
    </xf>
    <xf numFmtId="8" fontId="1" fillId="0" borderId="22" xfId="0" applyNumberFormat="1" applyFont="1" applyFill="1" applyBorder="1" applyAlignment="1">
      <alignment horizontal="center" vertical="center"/>
    </xf>
    <xf numFmtId="8" fontId="1" fillId="0" borderId="19" xfId="0" applyNumberFormat="1" applyFont="1" applyBorder="1" applyAlignment="1">
      <alignment horizontal="center" vertical="center"/>
    </xf>
    <xf numFmtId="8" fontId="1" fillId="0" borderId="22" xfId="0" applyNumberFormat="1" applyFont="1" applyBorder="1" applyAlignment="1">
      <alignment horizontal="center" vertical="center"/>
    </xf>
    <xf numFmtId="8" fontId="3" fillId="0" borderId="19" xfId="0" applyNumberFormat="1" applyFont="1" applyBorder="1" applyAlignment="1">
      <alignment horizontal="center" vertical="center"/>
    </xf>
    <xf numFmtId="8" fontId="3" fillId="0" borderId="22" xfId="0" applyNumberFormat="1" applyFont="1" applyBorder="1" applyAlignment="1">
      <alignment horizontal="center" vertical="center"/>
    </xf>
    <xf numFmtId="8" fontId="3" fillId="0" borderId="15" xfId="0" applyNumberFormat="1" applyFont="1" applyBorder="1" applyAlignment="1">
      <alignment horizontal="center" vertical="center"/>
    </xf>
    <xf numFmtId="8" fontId="3" fillId="0" borderId="16" xfId="0" applyNumberFormat="1" applyFont="1" applyBorder="1" applyAlignment="1">
      <alignment horizontal="center" vertical="center"/>
    </xf>
    <xf numFmtId="8" fontId="1" fillId="4" borderId="4" xfId="0" applyNumberFormat="1" applyFont="1" applyFill="1" applyBorder="1" applyAlignment="1">
      <alignment horizontal="center" vertical="center"/>
    </xf>
    <xf numFmtId="8" fontId="1" fillId="4" borderId="6" xfId="0" applyNumberFormat="1" applyFont="1" applyFill="1" applyBorder="1" applyAlignment="1">
      <alignment horizontal="center" vertical="center"/>
    </xf>
    <xf numFmtId="8" fontId="1" fillId="2" borderId="19" xfId="0" applyNumberFormat="1" applyFont="1" applyFill="1" applyBorder="1" applyAlignment="1">
      <alignment horizontal="center" vertical="center"/>
    </xf>
    <xf numFmtId="8" fontId="1" fillId="2" borderId="22" xfId="0" applyNumberFormat="1" applyFont="1" applyFill="1" applyBorder="1" applyAlignment="1">
      <alignment horizontal="center" vertical="center"/>
    </xf>
    <xf numFmtId="8" fontId="1" fillId="3" borderId="19" xfId="0" applyNumberFormat="1" applyFont="1" applyFill="1" applyBorder="1" applyAlignment="1">
      <alignment horizontal="center" vertical="center"/>
    </xf>
    <xf numFmtId="8" fontId="1" fillId="3" borderId="2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 shrinkToFit="1"/>
    </xf>
    <xf numFmtId="0" fontId="1" fillId="0" borderId="11" xfId="0" applyFont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right" vertical="center"/>
    </xf>
    <xf numFmtId="0" fontId="1" fillId="0" borderId="11" xfId="0" applyFont="1" applyFill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8" fontId="1" fillId="0" borderId="23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14" fontId="1" fillId="0" borderId="3" xfId="0" applyNumberFormat="1" applyFont="1" applyBorder="1" applyAlignment="1">
      <alignment horizontal="left" vertical="center"/>
    </xf>
    <xf numFmtId="164" fontId="48" fillId="6" borderId="28" xfId="5" applyNumberFormat="1" applyFont="1" applyAlignment="1">
      <alignment horizontal="left"/>
    </xf>
    <xf numFmtId="10" fontId="48" fillId="6" borderId="28" xfId="5" applyNumberFormat="1" applyFont="1" applyAlignment="1">
      <alignment horizontal="left"/>
    </xf>
    <xf numFmtId="0" fontId="48" fillId="6" borderId="67" xfId="5" applyFont="1" applyBorder="1" applyAlignment="1">
      <alignment horizontal="left"/>
    </xf>
    <xf numFmtId="0" fontId="49" fillId="9" borderId="68" xfId="9" applyFont="1" applyFill="1" applyBorder="1" applyAlignment="1" applyProtection="1">
      <alignment horizontal="left"/>
    </xf>
    <xf numFmtId="0" fontId="49" fillId="9" borderId="69" xfId="9" applyFont="1" applyFill="1" applyBorder="1" applyAlignment="1" applyProtection="1">
      <alignment horizontal="left"/>
    </xf>
    <xf numFmtId="0" fontId="49" fillId="9" borderId="70" xfId="9" applyFont="1" applyFill="1" applyBorder="1" applyAlignment="1" applyProtection="1">
      <alignment horizontal="left"/>
    </xf>
    <xf numFmtId="44" fontId="51" fillId="11" borderId="4" xfId="0" applyNumberFormat="1" applyFont="1" applyFill="1" applyBorder="1" applyAlignment="1">
      <alignment horizontal="center" vertical="center"/>
    </xf>
    <xf numFmtId="44" fontId="51" fillId="11" borderId="5" xfId="0" applyNumberFormat="1" applyFont="1" applyFill="1" applyBorder="1" applyAlignment="1">
      <alignment horizontal="center" vertical="center"/>
    </xf>
    <xf numFmtId="44" fontId="51" fillId="11" borderId="6" xfId="0" applyNumberFormat="1" applyFont="1" applyFill="1" applyBorder="1" applyAlignment="1">
      <alignment horizontal="center" vertical="center"/>
    </xf>
    <xf numFmtId="0" fontId="0" fillId="7" borderId="0" xfId="0" applyFont="1" applyFill="1" applyBorder="1" applyAlignment="1">
      <alignment horizontal="left" vertical="center"/>
    </xf>
    <xf numFmtId="0" fontId="0" fillId="7" borderId="11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19" xfId="0" applyFont="1" applyBorder="1" applyAlignment="1"/>
    <xf numFmtId="0" fontId="2" fillId="0" borderId="3" xfId="0" applyFont="1" applyBorder="1" applyAlignment="1"/>
    <xf numFmtId="0" fontId="2" fillId="0" borderId="22" xfId="0" applyFont="1" applyBorder="1" applyAlignment="1"/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0" xfId="0" applyFont="1" applyBorder="1" applyAlignment="1"/>
    <xf numFmtId="0" fontId="0" fillId="0" borderId="8" xfId="0" applyBorder="1" applyAlignment="1">
      <alignment horizontal="left"/>
    </xf>
    <xf numFmtId="8" fontId="6" fillId="0" borderId="2" xfId="0" applyNumberFormat="1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6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41" xfId="0" applyFont="1" applyBorder="1" applyAlignment="1">
      <alignment horizontal="left" vertical="center"/>
    </xf>
    <xf numFmtId="0" fontId="25" fillId="0" borderId="34" xfId="0" applyFont="1" applyBorder="1" applyAlignment="1">
      <alignment horizontal="left" vertical="center" wrapText="1" readingOrder="1"/>
    </xf>
    <xf numFmtId="0" fontId="25" fillId="0" borderId="0" xfId="0" applyFont="1" applyBorder="1" applyAlignment="1">
      <alignment horizontal="left" vertical="center" wrapText="1" readingOrder="1"/>
    </xf>
    <xf numFmtId="0" fontId="25" fillId="0" borderId="41" xfId="0" applyFont="1" applyBorder="1" applyAlignment="1">
      <alignment horizontal="left" vertical="center" wrapText="1" readingOrder="1"/>
    </xf>
    <xf numFmtId="0" fontId="23" fillId="0" borderId="3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3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" xfId="0" applyFont="1" applyBorder="1" applyAlignment="1">
      <alignment horizontal="center" vertical="center"/>
    </xf>
    <xf numFmtId="0" fontId="24" fillId="0" borderId="38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37" xfId="0" applyFont="1" applyBorder="1" applyAlignment="1">
      <alignment vertical="center"/>
    </xf>
    <xf numFmtId="0" fontId="23" fillId="0" borderId="36" xfId="0" applyFont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35" xfId="0" applyFont="1" applyBorder="1" applyAlignment="1">
      <alignment vertical="center"/>
    </xf>
    <xf numFmtId="0" fontId="23" fillId="0" borderId="45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44" xfId="0" applyFont="1" applyBorder="1" applyAlignment="1">
      <alignment vertical="center"/>
    </xf>
    <xf numFmtId="0" fontId="23" fillId="0" borderId="3" xfId="0" applyFont="1" applyBorder="1" applyAlignment="1">
      <alignment horizontal="center" vertical="center"/>
    </xf>
    <xf numFmtId="0" fontId="24" fillId="0" borderId="36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5" fillId="0" borderId="38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/>
    </xf>
    <xf numFmtId="0" fontId="24" fillId="0" borderId="40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24" fillId="0" borderId="45" xfId="0" applyFont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8" fontId="24" fillId="0" borderId="3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right" vertical="center"/>
    </xf>
    <xf numFmtId="0" fontId="24" fillId="0" borderId="45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/>
    </xf>
    <xf numFmtId="0" fontId="32" fillId="0" borderId="3" xfId="7" applyBorder="1" applyAlignment="1">
      <alignment horizontal="left" vertical="center"/>
    </xf>
    <xf numFmtId="0" fontId="35" fillId="0" borderId="0" xfId="7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30" fillId="0" borderId="5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1" fillId="8" borderId="0" xfId="0" applyFont="1" applyFill="1" applyAlignment="1">
      <alignment horizontal="center" vertical="center"/>
    </xf>
    <xf numFmtId="0" fontId="24" fillId="0" borderId="34" xfId="0" applyFont="1" applyBorder="1" applyAlignment="1">
      <alignment horizontal="left" vertical="center"/>
    </xf>
    <xf numFmtId="0" fontId="24" fillId="0" borderId="41" xfId="0" applyFont="1" applyBorder="1" applyAlignment="1">
      <alignment horizontal="left" vertical="center"/>
    </xf>
    <xf numFmtId="0" fontId="31" fillId="8" borderId="53" xfId="0" applyFont="1" applyFill="1" applyBorder="1" applyAlignment="1">
      <alignment horizontal="center" vertical="center" wrapText="1"/>
    </xf>
    <xf numFmtId="0" fontId="31" fillId="8" borderId="52" xfId="0" applyFont="1" applyFill="1" applyBorder="1" applyAlignment="1">
      <alignment horizontal="center" vertical="center" wrapText="1"/>
    </xf>
    <xf numFmtId="49" fontId="30" fillId="0" borderId="51" xfId="0" applyNumberFormat="1" applyFont="1" applyBorder="1" applyAlignment="1">
      <alignment horizontal="center" vertical="center"/>
    </xf>
    <xf numFmtId="49" fontId="30" fillId="0" borderId="50" xfId="0" applyNumberFormat="1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49" fontId="30" fillId="0" borderId="8" xfId="0" applyNumberFormat="1" applyFont="1" applyBorder="1" applyAlignment="1">
      <alignment horizontal="center" vertical="center"/>
    </xf>
    <xf numFmtId="49" fontId="30" fillId="0" borderId="47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/>
    </xf>
    <xf numFmtId="8" fontId="23" fillId="0" borderId="39" xfId="0" applyNumberFormat="1" applyFont="1" applyBorder="1" applyAlignment="1">
      <alignment horizontal="right" vertical="center"/>
    </xf>
    <xf numFmtId="8" fontId="23" fillId="0" borderId="43" xfId="0" applyNumberFormat="1" applyFont="1" applyBorder="1" applyAlignment="1">
      <alignment horizontal="right" vertical="center"/>
    </xf>
    <xf numFmtId="0" fontId="24" fillId="0" borderId="48" xfId="0" applyFont="1" applyBorder="1" applyAlignment="1">
      <alignment horizontal="left" vertical="center"/>
    </xf>
    <xf numFmtId="0" fontId="23" fillId="0" borderId="32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24" fillId="0" borderId="2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34" xfId="0" applyFont="1" applyBorder="1" applyAlignment="1">
      <alignment horizontal="left" vertical="center"/>
    </xf>
    <xf numFmtId="0" fontId="23" fillId="0" borderId="41" xfId="0" applyFont="1" applyBorder="1" applyAlignment="1">
      <alignment horizontal="left" vertical="center"/>
    </xf>
    <xf numFmtId="0" fontId="24" fillId="0" borderId="34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41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right" vertical="center"/>
    </xf>
    <xf numFmtId="0" fontId="23" fillId="0" borderId="22" xfId="0" applyFont="1" applyBorder="1" applyAlignment="1">
      <alignment horizontal="right" vertical="center"/>
    </xf>
    <xf numFmtId="0" fontId="24" fillId="0" borderId="38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3" fillId="0" borderId="45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23" fillId="0" borderId="36" xfId="0" applyFont="1" applyBorder="1" applyAlignment="1">
      <alignment horizontal="right" vertical="center"/>
    </xf>
    <xf numFmtId="0" fontId="23" fillId="0" borderId="1" xfId="0" applyFont="1" applyBorder="1" applyAlignment="1">
      <alignment horizontal="right" vertical="center"/>
    </xf>
    <xf numFmtId="0" fontId="23" fillId="0" borderId="46" xfId="0" applyFont="1" applyBorder="1" applyAlignment="1">
      <alignment horizontal="right" vertical="center"/>
    </xf>
    <xf numFmtId="0" fontId="29" fillId="0" borderId="34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0" fontId="24" fillId="0" borderId="37" xfId="0" applyFont="1" applyBorder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39" fillId="0" borderId="0" xfId="7" applyFont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8" fontId="23" fillId="0" borderId="39" xfId="0" applyNumberFormat="1" applyFont="1" applyBorder="1" applyAlignment="1">
      <alignment horizontal="right" wrapText="1"/>
    </xf>
    <xf numFmtId="8" fontId="23" fillId="0" borderId="43" xfId="0" applyNumberFormat="1" applyFont="1" applyBorder="1" applyAlignment="1">
      <alignment horizontal="right" wrapText="1"/>
    </xf>
    <xf numFmtId="8" fontId="23" fillId="0" borderId="42" xfId="0" applyNumberFormat="1" applyFont="1" applyBorder="1" applyAlignment="1">
      <alignment horizontal="right" wrapText="1"/>
    </xf>
    <xf numFmtId="8" fontId="23" fillId="0" borderId="39" xfId="0" applyNumberFormat="1" applyFont="1" applyBorder="1" applyAlignment="1">
      <alignment horizontal="right"/>
    </xf>
    <xf numFmtId="8" fontId="23" fillId="0" borderId="43" xfId="0" applyNumberFormat="1" applyFont="1" applyBorder="1" applyAlignment="1">
      <alignment horizontal="right"/>
    </xf>
    <xf numFmtId="0" fontId="25" fillId="0" borderId="0" xfId="0" applyFont="1" applyAlignment="1">
      <alignment vertical="center" wrapText="1" readingOrder="1"/>
    </xf>
    <xf numFmtId="0" fontId="25" fillId="0" borderId="1" xfId="0" applyFont="1" applyBorder="1" applyAlignment="1">
      <alignment horizontal="left" vertical="center"/>
    </xf>
    <xf numFmtId="0" fontId="23" fillId="0" borderId="32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3" fillId="0" borderId="44" xfId="0" applyFont="1" applyBorder="1" applyAlignment="1">
      <alignment horizontal="left" vertical="center"/>
    </xf>
    <xf numFmtId="49" fontId="24" fillId="0" borderId="45" xfId="0" applyNumberFormat="1" applyFont="1" applyBorder="1" applyAlignment="1">
      <alignment horizontal="left" vertical="center"/>
    </xf>
    <xf numFmtId="49" fontId="24" fillId="0" borderId="3" xfId="0" applyNumberFormat="1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3" fillId="9" borderId="1" xfId="0" applyFont="1" applyFill="1" applyBorder="1" applyAlignment="1">
      <alignment horizontal="left" vertical="center"/>
    </xf>
    <xf numFmtId="164" fontId="24" fillId="0" borderId="3" xfId="0" applyNumberFormat="1" applyFont="1" applyBorder="1" applyAlignment="1">
      <alignment horizontal="right" vertical="center"/>
    </xf>
    <xf numFmtId="0" fontId="23" fillId="0" borderId="22" xfId="0" applyFont="1" applyBorder="1" applyAlignment="1">
      <alignment horizontal="left" vertical="center"/>
    </xf>
    <xf numFmtId="0" fontId="25" fillId="0" borderId="32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31" xfId="0" applyFont="1" applyBorder="1" applyAlignment="1">
      <alignment horizontal="left" vertical="center"/>
    </xf>
    <xf numFmtId="0" fontId="25" fillId="0" borderId="4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25" fillId="0" borderId="33" xfId="0" applyFont="1" applyBorder="1" applyAlignment="1">
      <alignment horizontal="left" vertical="center"/>
    </xf>
    <xf numFmtId="0" fontId="23" fillId="9" borderId="3" xfId="0" applyFont="1" applyFill="1" applyBorder="1" applyAlignment="1">
      <alignment horizontal="left" vertical="center" shrinkToFit="1"/>
    </xf>
    <xf numFmtId="0" fontId="23" fillId="0" borderId="39" xfId="0" applyFont="1" applyBorder="1" applyAlignment="1">
      <alignment horizontal="center" vertical="center"/>
    </xf>
    <xf numFmtId="8" fontId="23" fillId="0" borderId="42" xfId="0" applyNumberFormat="1" applyFont="1" applyBorder="1" applyAlignment="1">
      <alignment horizontal="right" vertical="center"/>
    </xf>
    <xf numFmtId="0" fontId="23" fillId="0" borderId="35" xfId="0" applyFont="1" applyBorder="1" applyAlignment="1">
      <alignment horizontal="left" vertical="center"/>
    </xf>
    <xf numFmtId="0" fontId="23" fillId="9" borderId="45" xfId="0" applyFont="1" applyFill="1" applyBorder="1" applyAlignment="1">
      <alignment horizontal="left" vertical="center"/>
    </xf>
    <xf numFmtId="0" fontId="23" fillId="9" borderId="3" xfId="0" applyFont="1" applyFill="1" applyBorder="1" applyAlignment="1">
      <alignment horizontal="left" vertical="center"/>
    </xf>
    <xf numFmtId="0" fontId="23" fillId="9" borderId="44" xfId="0" applyFont="1" applyFill="1" applyBorder="1" applyAlignment="1">
      <alignment horizontal="left" vertical="center"/>
    </xf>
    <xf numFmtId="0" fontId="23" fillId="0" borderId="45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4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8" fontId="24" fillId="0" borderId="3" xfId="0" applyNumberFormat="1" applyFont="1" applyBorder="1" applyAlignment="1">
      <alignment vertical="center"/>
    </xf>
    <xf numFmtId="0" fontId="23" fillId="0" borderId="57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3" fillId="0" borderId="40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24" fillId="9" borderId="32" xfId="0" applyFont="1" applyFill="1" applyBorder="1" applyAlignment="1">
      <alignment vertical="center"/>
    </xf>
    <xf numFmtId="0" fontId="24" fillId="9" borderId="7" xfId="0" applyFont="1" applyFill="1" applyBorder="1" applyAlignment="1">
      <alignment vertical="center"/>
    </xf>
    <xf numFmtId="0" fontId="23" fillId="9" borderId="7" xfId="0" applyFont="1" applyFill="1" applyBorder="1" applyAlignment="1">
      <alignment vertical="center"/>
    </xf>
    <xf numFmtId="0" fontId="23" fillId="9" borderId="31" xfId="0" applyFont="1" applyFill="1" applyBorder="1" applyAlignment="1">
      <alignment vertical="center"/>
    </xf>
    <xf numFmtId="0" fontId="24" fillId="0" borderId="59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37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3" xfId="0" applyBorder="1"/>
    <xf numFmtId="0" fontId="4" fillId="0" borderId="0" xfId="0" applyFont="1" applyAlignment="1">
      <alignment horizontal="left"/>
    </xf>
    <xf numFmtId="0" fontId="1" fillId="0" borderId="0" xfId="0" applyFont="1" applyBorder="1"/>
    <xf numFmtId="0" fontId="2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2" xfId="0" applyBorder="1"/>
    <xf numFmtId="0" fontId="0" fillId="0" borderId="0" xfId="0" applyBorder="1"/>
    <xf numFmtId="0" fontId="4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</cellXfs>
  <cellStyles count="10">
    <cellStyle name="Currency" xfId="8" builtinId="4"/>
    <cellStyle name="Currency 2" xfId="1" xr:uid="{00000000-0005-0000-0000-000001000000}"/>
    <cellStyle name="Explanatory Text 2" xfId="2" xr:uid="{00000000-0005-0000-0000-000002000000}"/>
    <cellStyle name="Heading 1 2" xfId="3" xr:uid="{00000000-0005-0000-0000-000003000000}"/>
    <cellStyle name="Heading 2 2" xfId="4" xr:uid="{00000000-0005-0000-0000-000004000000}"/>
    <cellStyle name="Hyperlink" xfId="7" builtinId="8"/>
    <cellStyle name="Input 2" xfId="5" xr:uid="{00000000-0005-0000-0000-000006000000}"/>
    <cellStyle name="Normal" xfId="0" builtinId="0"/>
    <cellStyle name="Normal 2" xfId="6" xr:uid="{00000000-0005-0000-0000-000008000000}"/>
    <cellStyle name="Normal 3" xfId="9" xr:uid="{00000000-0005-0000-0000-000009000000}"/>
  </cellStyles>
  <dxfs count="30"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64" formatCode="&quot;$&quot;#,##0.00"/>
      <alignment horizontal="right" vertical="center" textRotation="0" indent="0" justifyLastLine="0" shrinkToFit="0" readingOrder="0"/>
    </dxf>
    <dxf>
      <numFmt numFmtId="19" formatCode="m/d/yyyy"/>
      <alignment horizontal="left" vertical="center" textRotation="0" indent="0" justifyLastLine="0" shrinkToFit="0" readingOrder="0"/>
    </dxf>
    <dxf>
      <numFmt numFmtId="0" formatCode="General"/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alignment horizontal="left" vertical="center" textRotation="0" indent="0" justifyLastLine="0" shrinkToFit="0" readingOrder="0"/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</dxf>
    <dxf>
      <font>
        <color theme="1" tint="0.2499465926084170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2" defaultTableStyle="TableStyleMedium2" defaultPivotStyle="PivotStyleLight16">
    <tableStyle name="Loan Calculator 2" pivot="0" count="7" xr9:uid="{00000000-0011-0000-FFFF-FFFF00000000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firstRowStripe" dxfId="24"/>
      <tableStyleElement type="firstColumnStripe" dxfId="23"/>
    </tableStyle>
    <tableStyle name="Loan Calculator 2 2" pivot="0" count="7" xr9:uid="{00000000-0011-0000-FFFF-FFFF01000000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mruColors>
      <color rgb="FFADFFA7"/>
      <color rgb="FFF82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checked="Checked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200025</xdr:colOff>
      <xdr:row>0</xdr:row>
      <xdr:rowOff>0</xdr:rowOff>
    </xdr:from>
    <xdr:ext cx="4362450" cy="236283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0"/>
          <a:ext cx="4362450" cy="23628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2</xdr:row>
      <xdr:rowOff>0</xdr:rowOff>
    </xdr:from>
    <xdr:to>
      <xdr:col>9</xdr:col>
      <xdr:colOff>457200</xdr:colOff>
      <xdr:row>7</xdr:row>
      <xdr:rowOff>28575</xdr:rowOff>
    </xdr:to>
    <xdr:sp macro="" textlink="">
      <xdr:nvSpPr>
        <xdr:cNvPr id="2" name="Rectangular Callout 1" title="Info shap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6896100" y="457200"/>
          <a:ext cx="1409700" cy="962025"/>
        </a:xfrm>
        <a:prstGeom prst="wedgeRectCallout">
          <a:avLst>
            <a:gd name="adj1" fmla="val -60729"/>
            <a:gd name="adj2" fmla="val -21667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1100">
              <a:solidFill>
                <a:schemeClr val="bg1"/>
              </a:solidFill>
            </a:rPr>
            <a:t>Enter info into the LOAN VALUES, the rest will calculate for you.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66675</xdr:rowOff>
    </xdr:from>
    <xdr:ext cx="1709859" cy="990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66675"/>
          <a:ext cx="1709859" cy="9906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219075</xdr:rowOff>
        </xdr:from>
        <xdr:to>
          <xdr:col>0</xdr:col>
          <xdr:colOff>228600</xdr:colOff>
          <xdr:row>25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1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209550</xdr:rowOff>
        </xdr:from>
        <xdr:to>
          <xdr:col>0</xdr:col>
          <xdr:colOff>228600</xdr:colOff>
          <xdr:row>27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1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219075</xdr:rowOff>
        </xdr:from>
        <xdr:to>
          <xdr:col>0</xdr:col>
          <xdr:colOff>228600</xdr:colOff>
          <xdr:row>26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1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30</xdr:row>
          <xdr:rowOff>0</xdr:rowOff>
        </xdr:from>
        <xdr:to>
          <xdr:col>0</xdr:col>
          <xdr:colOff>247650</xdr:colOff>
          <xdr:row>31</xdr:row>
          <xdr:rowOff>57150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1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209550</xdr:rowOff>
        </xdr:from>
        <xdr:to>
          <xdr:col>0</xdr:col>
          <xdr:colOff>228600</xdr:colOff>
          <xdr:row>24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1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219075</xdr:rowOff>
        </xdr:from>
        <xdr:to>
          <xdr:col>0</xdr:col>
          <xdr:colOff>228600</xdr:colOff>
          <xdr:row>29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1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219075</xdr:rowOff>
        </xdr:from>
        <xdr:to>
          <xdr:col>0</xdr:col>
          <xdr:colOff>228600</xdr:colOff>
          <xdr:row>28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1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61</xdr:row>
          <xdr:rowOff>219075</xdr:rowOff>
        </xdr:from>
        <xdr:to>
          <xdr:col>0</xdr:col>
          <xdr:colOff>228600</xdr:colOff>
          <xdr:row>63</xdr:row>
          <xdr:rowOff>19050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1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247650</xdr:rowOff>
        </xdr:from>
        <xdr:to>
          <xdr:col>0</xdr:col>
          <xdr:colOff>228600</xdr:colOff>
          <xdr:row>63</xdr:row>
          <xdr:rowOff>295275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1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56</xdr:row>
          <xdr:rowOff>228600</xdr:rowOff>
        </xdr:from>
        <xdr:to>
          <xdr:col>7</xdr:col>
          <xdr:colOff>266700</xdr:colOff>
          <xdr:row>58</xdr:row>
          <xdr:rowOff>38100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1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58</xdr:row>
          <xdr:rowOff>219075</xdr:rowOff>
        </xdr:from>
        <xdr:to>
          <xdr:col>12</xdr:col>
          <xdr:colOff>0</xdr:colOff>
          <xdr:row>60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1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58</xdr:row>
          <xdr:rowOff>219075</xdr:rowOff>
        </xdr:from>
        <xdr:to>
          <xdr:col>12</xdr:col>
          <xdr:colOff>276225</xdr:colOff>
          <xdr:row>60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1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59</xdr:row>
          <xdr:rowOff>228600</xdr:rowOff>
        </xdr:from>
        <xdr:to>
          <xdr:col>12</xdr:col>
          <xdr:colOff>0</xdr:colOff>
          <xdr:row>61</xdr:row>
          <xdr:rowOff>38100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1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59</xdr:row>
          <xdr:rowOff>228600</xdr:rowOff>
        </xdr:from>
        <xdr:to>
          <xdr:col>12</xdr:col>
          <xdr:colOff>285750</xdr:colOff>
          <xdr:row>61</xdr:row>
          <xdr:rowOff>38100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1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60</xdr:row>
          <xdr:rowOff>219075</xdr:rowOff>
        </xdr:from>
        <xdr:to>
          <xdr:col>12</xdr:col>
          <xdr:colOff>295275</xdr:colOff>
          <xdr:row>62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1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60</xdr:row>
          <xdr:rowOff>219075</xdr:rowOff>
        </xdr:from>
        <xdr:to>
          <xdr:col>12</xdr:col>
          <xdr:colOff>0</xdr:colOff>
          <xdr:row>62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1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63</xdr:row>
          <xdr:rowOff>438150</xdr:rowOff>
        </xdr:from>
        <xdr:to>
          <xdr:col>0</xdr:col>
          <xdr:colOff>238125</xdr:colOff>
          <xdr:row>65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1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95249</xdr:rowOff>
    </xdr:from>
    <xdr:ext cx="1660536" cy="9620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9"/>
          <a:ext cx="1660536" cy="96202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9525</xdr:rowOff>
        </xdr:from>
        <xdr:to>
          <xdr:col>0</xdr:col>
          <xdr:colOff>228600</xdr:colOff>
          <xdr:row>23</xdr:row>
          <xdr:rowOff>238125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2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23</xdr:row>
          <xdr:rowOff>219075</xdr:rowOff>
        </xdr:from>
        <xdr:to>
          <xdr:col>0</xdr:col>
          <xdr:colOff>228600</xdr:colOff>
          <xdr:row>25</xdr:row>
          <xdr:rowOff>28575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12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219075</xdr:rowOff>
        </xdr:from>
        <xdr:to>
          <xdr:col>0</xdr:col>
          <xdr:colOff>228600</xdr:colOff>
          <xdr:row>26</xdr:row>
          <xdr:rowOff>28575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12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219075</xdr:rowOff>
        </xdr:from>
        <xdr:to>
          <xdr:col>0</xdr:col>
          <xdr:colOff>228600</xdr:colOff>
          <xdr:row>27</xdr:row>
          <xdr:rowOff>28575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12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219075</xdr:rowOff>
        </xdr:from>
        <xdr:to>
          <xdr:col>0</xdr:col>
          <xdr:colOff>228600</xdr:colOff>
          <xdr:row>28</xdr:row>
          <xdr:rowOff>28575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12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228600</xdr:rowOff>
        </xdr:from>
        <xdr:to>
          <xdr:col>0</xdr:col>
          <xdr:colOff>228600</xdr:colOff>
          <xdr:row>29</xdr:row>
          <xdr:rowOff>38100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12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29</xdr:row>
          <xdr:rowOff>228600</xdr:rowOff>
        </xdr:from>
        <xdr:to>
          <xdr:col>0</xdr:col>
          <xdr:colOff>228600</xdr:colOff>
          <xdr:row>31</xdr:row>
          <xdr:rowOff>38100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12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61</xdr:row>
          <xdr:rowOff>228600</xdr:rowOff>
        </xdr:from>
        <xdr:to>
          <xdr:col>0</xdr:col>
          <xdr:colOff>228600</xdr:colOff>
          <xdr:row>63</xdr:row>
          <xdr:rowOff>28575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12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0</xdr:rowOff>
        </xdr:from>
        <xdr:to>
          <xdr:col>0</xdr:col>
          <xdr:colOff>228600</xdr:colOff>
          <xdr:row>64</xdr:row>
          <xdr:rowOff>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12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0</xdr:rowOff>
        </xdr:from>
        <xdr:to>
          <xdr:col>0</xdr:col>
          <xdr:colOff>228600</xdr:colOff>
          <xdr:row>65</xdr:row>
          <xdr:rowOff>28575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12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</xdr:colOff>
          <xdr:row>54</xdr:row>
          <xdr:rowOff>219075</xdr:rowOff>
        </xdr:from>
        <xdr:to>
          <xdr:col>7</xdr:col>
          <xdr:colOff>295275</xdr:colOff>
          <xdr:row>56</xdr:row>
          <xdr:rowOff>28575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12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57</xdr:row>
          <xdr:rowOff>219075</xdr:rowOff>
        </xdr:from>
        <xdr:to>
          <xdr:col>11</xdr:col>
          <xdr:colOff>276225</xdr:colOff>
          <xdr:row>59</xdr:row>
          <xdr:rowOff>28575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12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58</xdr:row>
          <xdr:rowOff>228600</xdr:rowOff>
        </xdr:from>
        <xdr:to>
          <xdr:col>11</xdr:col>
          <xdr:colOff>285750</xdr:colOff>
          <xdr:row>60</xdr:row>
          <xdr:rowOff>38100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12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56</xdr:row>
          <xdr:rowOff>228600</xdr:rowOff>
        </xdr:from>
        <xdr:to>
          <xdr:col>11</xdr:col>
          <xdr:colOff>266700</xdr:colOff>
          <xdr:row>58</xdr:row>
          <xdr:rowOff>38100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12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58</xdr:row>
          <xdr:rowOff>219075</xdr:rowOff>
        </xdr:from>
        <xdr:to>
          <xdr:col>12</xdr:col>
          <xdr:colOff>342900</xdr:colOff>
          <xdr:row>60</xdr:row>
          <xdr:rowOff>28575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12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57</xdr:row>
          <xdr:rowOff>228600</xdr:rowOff>
        </xdr:from>
        <xdr:to>
          <xdr:col>12</xdr:col>
          <xdr:colOff>333375</xdr:colOff>
          <xdr:row>59</xdr:row>
          <xdr:rowOff>38100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12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56</xdr:row>
          <xdr:rowOff>219075</xdr:rowOff>
        </xdr:from>
        <xdr:to>
          <xdr:col>12</xdr:col>
          <xdr:colOff>333375</xdr:colOff>
          <xdr:row>58</xdr:row>
          <xdr:rowOff>28575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12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95249</xdr:rowOff>
    </xdr:from>
    <xdr:ext cx="1660536" cy="9620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9"/>
          <a:ext cx="1660536" cy="96202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209550</xdr:rowOff>
        </xdr:from>
        <xdr:to>
          <xdr:col>0</xdr:col>
          <xdr:colOff>228600</xdr:colOff>
          <xdr:row>24</xdr:row>
          <xdr:rowOff>19050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209550</xdr:rowOff>
        </xdr:from>
        <xdr:to>
          <xdr:col>0</xdr:col>
          <xdr:colOff>228600</xdr:colOff>
          <xdr:row>26</xdr:row>
          <xdr:rowOff>19050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1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209550</xdr:rowOff>
        </xdr:from>
        <xdr:to>
          <xdr:col>0</xdr:col>
          <xdr:colOff>228600</xdr:colOff>
          <xdr:row>25</xdr:row>
          <xdr:rowOff>19050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1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209550</xdr:rowOff>
        </xdr:from>
        <xdr:to>
          <xdr:col>0</xdr:col>
          <xdr:colOff>228600</xdr:colOff>
          <xdr:row>28</xdr:row>
          <xdr:rowOff>19050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1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27</xdr:row>
          <xdr:rowOff>219075</xdr:rowOff>
        </xdr:from>
        <xdr:to>
          <xdr:col>0</xdr:col>
          <xdr:colOff>228600</xdr:colOff>
          <xdr:row>29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1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0</xdr:col>
          <xdr:colOff>228600</xdr:colOff>
          <xdr:row>31</xdr:row>
          <xdr:rowOff>57150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1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228600</xdr:rowOff>
        </xdr:from>
        <xdr:to>
          <xdr:col>0</xdr:col>
          <xdr:colOff>228600</xdr:colOff>
          <xdr:row>27</xdr:row>
          <xdr:rowOff>38100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1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228600</xdr:rowOff>
        </xdr:from>
        <xdr:to>
          <xdr:col>0</xdr:col>
          <xdr:colOff>228600</xdr:colOff>
          <xdr:row>64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1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247650</xdr:rowOff>
        </xdr:from>
        <xdr:to>
          <xdr:col>0</xdr:col>
          <xdr:colOff>228600</xdr:colOff>
          <xdr:row>64</xdr:row>
          <xdr:rowOff>295275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1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42</xdr:row>
          <xdr:rowOff>209550</xdr:rowOff>
        </xdr:from>
        <xdr:to>
          <xdr:col>11</xdr:col>
          <xdr:colOff>257175</xdr:colOff>
          <xdr:row>44</xdr:row>
          <xdr:rowOff>19050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1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428625</xdr:rowOff>
        </xdr:from>
        <xdr:to>
          <xdr:col>0</xdr:col>
          <xdr:colOff>228600</xdr:colOff>
          <xdr:row>66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1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42</xdr:row>
          <xdr:rowOff>219075</xdr:rowOff>
        </xdr:from>
        <xdr:to>
          <xdr:col>12</xdr:col>
          <xdr:colOff>323850</xdr:colOff>
          <xdr:row>44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1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43</xdr:row>
          <xdr:rowOff>219075</xdr:rowOff>
        </xdr:from>
        <xdr:to>
          <xdr:col>11</xdr:col>
          <xdr:colOff>266700</xdr:colOff>
          <xdr:row>45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1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44</xdr:row>
          <xdr:rowOff>228600</xdr:rowOff>
        </xdr:from>
        <xdr:to>
          <xdr:col>11</xdr:col>
          <xdr:colOff>276225</xdr:colOff>
          <xdr:row>46</xdr:row>
          <xdr:rowOff>38100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1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44</xdr:row>
          <xdr:rowOff>219075</xdr:rowOff>
        </xdr:from>
        <xdr:to>
          <xdr:col>12</xdr:col>
          <xdr:colOff>323850</xdr:colOff>
          <xdr:row>46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1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43</xdr:row>
          <xdr:rowOff>219075</xdr:rowOff>
        </xdr:from>
        <xdr:to>
          <xdr:col>12</xdr:col>
          <xdr:colOff>323850</xdr:colOff>
          <xdr:row>45</xdr:row>
          <xdr:rowOff>28575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1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61</xdr:row>
          <xdr:rowOff>219075</xdr:rowOff>
        </xdr:from>
        <xdr:to>
          <xdr:col>7</xdr:col>
          <xdr:colOff>323850</xdr:colOff>
          <xdr:row>63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1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95249</xdr:rowOff>
    </xdr:from>
    <xdr:ext cx="1660536" cy="9620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49"/>
          <a:ext cx="1660536" cy="962025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0</xdr:col>
          <xdr:colOff>257175</xdr:colOff>
          <xdr:row>24</xdr:row>
          <xdr:rowOff>238125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4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22</xdr:row>
          <xdr:rowOff>209550</xdr:rowOff>
        </xdr:from>
        <xdr:to>
          <xdr:col>0</xdr:col>
          <xdr:colOff>228600</xdr:colOff>
          <xdr:row>24</xdr:row>
          <xdr:rowOff>19050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4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24</xdr:row>
          <xdr:rowOff>219075</xdr:rowOff>
        </xdr:from>
        <xdr:to>
          <xdr:col>0</xdr:col>
          <xdr:colOff>228600</xdr:colOff>
          <xdr:row>26</xdr:row>
          <xdr:rowOff>28575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14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219075</xdr:rowOff>
        </xdr:from>
        <xdr:to>
          <xdr:col>0</xdr:col>
          <xdr:colOff>228600</xdr:colOff>
          <xdr:row>27</xdr:row>
          <xdr:rowOff>28575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14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228600</xdr:rowOff>
        </xdr:from>
        <xdr:to>
          <xdr:col>0</xdr:col>
          <xdr:colOff>228600</xdr:colOff>
          <xdr:row>28</xdr:row>
          <xdr:rowOff>38100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14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219075</xdr:rowOff>
        </xdr:from>
        <xdr:to>
          <xdr:col>0</xdr:col>
          <xdr:colOff>228600</xdr:colOff>
          <xdr:row>29</xdr:row>
          <xdr:rowOff>28575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14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30</xdr:row>
          <xdr:rowOff>0</xdr:rowOff>
        </xdr:from>
        <xdr:to>
          <xdr:col>0</xdr:col>
          <xdr:colOff>257175</xdr:colOff>
          <xdr:row>31</xdr:row>
          <xdr:rowOff>57150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14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62</xdr:row>
          <xdr:rowOff>219075</xdr:rowOff>
        </xdr:from>
        <xdr:to>
          <xdr:col>0</xdr:col>
          <xdr:colOff>228600</xdr:colOff>
          <xdr:row>64</xdr:row>
          <xdr:rowOff>19050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14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64</xdr:row>
          <xdr:rowOff>428625</xdr:rowOff>
        </xdr:from>
        <xdr:to>
          <xdr:col>0</xdr:col>
          <xdr:colOff>228600</xdr:colOff>
          <xdr:row>66</xdr:row>
          <xdr:rowOff>0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14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63</xdr:row>
          <xdr:rowOff>247650</xdr:rowOff>
        </xdr:from>
        <xdr:to>
          <xdr:col>0</xdr:col>
          <xdr:colOff>228600</xdr:colOff>
          <xdr:row>64</xdr:row>
          <xdr:rowOff>295275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14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114300</xdr:colOff>
          <xdr:row>61</xdr:row>
          <xdr:rowOff>219075</xdr:rowOff>
        </xdr:from>
        <xdr:to>
          <xdr:col>7</xdr:col>
          <xdr:colOff>342900</xdr:colOff>
          <xdr:row>63</xdr:row>
          <xdr:rowOff>28575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14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43</xdr:row>
          <xdr:rowOff>228600</xdr:rowOff>
        </xdr:from>
        <xdr:to>
          <xdr:col>11</xdr:col>
          <xdr:colOff>266700</xdr:colOff>
          <xdr:row>45</xdr:row>
          <xdr:rowOff>38100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14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44</xdr:row>
          <xdr:rowOff>219075</xdr:rowOff>
        </xdr:from>
        <xdr:to>
          <xdr:col>11</xdr:col>
          <xdr:colOff>276225</xdr:colOff>
          <xdr:row>46</xdr:row>
          <xdr:rowOff>28575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14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42</xdr:row>
          <xdr:rowOff>209550</xdr:rowOff>
        </xdr:from>
        <xdr:to>
          <xdr:col>12</xdr:col>
          <xdr:colOff>323850</xdr:colOff>
          <xdr:row>44</xdr:row>
          <xdr:rowOff>19050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14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42</xdr:row>
          <xdr:rowOff>219075</xdr:rowOff>
        </xdr:from>
        <xdr:to>
          <xdr:col>11</xdr:col>
          <xdr:colOff>257175</xdr:colOff>
          <xdr:row>44</xdr:row>
          <xdr:rowOff>28575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14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44</xdr:row>
          <xdr:rowOff>219075</xdr:rowOff>
        </xdr:from>
        <xdr:to>
          <xdr:col>12</xdr:col>
          <xdr:colOff>323850</xdr:colOff>
          <xdr:row>46</xdr:row>
          <xdr:rowOff>28575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14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104775</xdr:colOff>
          <xdr:row>43</xdr:row>
          <xdr:rowOff>228600</xdr:rowOff>
        </xdr:from>
        <xdr:to>
          <xdr:col>12</xdr:col>
          <xdr:colOff>333375</xdr:colOff>
          <xdr:row>45</xdr:row>
          <xdr:rowOff>38100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14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</xdr:row>
      <xdr:rowOff>66675</xdr:rowOff>
    </xdr:from>
    <xdr:ext cx="1709859" cy="990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28675"/>
          <a:ext cx="1709859" cy="9906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28575</xdr:rowOff>
        </xdr:to>
        <xdr:sp macro="" textlink="">
          <xdr:nvSpPr>
            <xdr:cNvPr id="36865" name="Check Box 1" hidden="1">
              <a:extLst>
                <a:ext uri="{63B3BB69-23CF-44E3-9099-C40C66FF867C}">
                  <a14:compatExt spid="_x0000_s36865"/>
                </a:ext>
                <a:ext uri="{FF2B5EF4-FFF2-40B4-BE49-F238E27FC236}">
                  <a16:creationId xmlns:a16="http://schemas.microsoft.com/office/drawing/2014/main" id="{00000000-0008-0000-1500-000001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209550</xdr:rowOff>
        </xdr:from>
        <xdr:to>
          <xdr:col>0</xdr:col>
          <xdr:colOff>228600</xdr:colOff>
          <xdr:row>28</xdr:row>
          <xdr:rowOff>19050</xdr:rowOff>
        </xdr:to>
        <xdr:sp macro="" textlink="">
          <xdr:nvSpPr>
            <xdr:cNvPr id="36866" name="Check Box 2" hidden="1">
              <a:extLst>
                <a:ext uri="{63B3BB69-23CF-44E3-9099-C40C66FF867C}">
                  <a14:compatExt spid="_x0000_s36866"/>
                </a:ext>
                <a:ext uri="{FF2B5EF4-FFF2-40B4-BE49-F238E27FC236}">
                  <a16:creationId xmlns:a16="http://schemas.microsoft.com/office/drawing/2014/main" id="{00000000-0008-0000-1500-000002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219075</xdr:rowOff>
        </xdr:from>
        <xdr:to>
          <xdr:col>0</xdr:col>
          <xdr:colOff>228600</xdr:colOff>
          <xdr:row>27</xdr:row>
          <xdr:rowOff>28575</xdr:rowOff>
        </xdr:to>
        <xdr:sp macro="" textlink="">
          <xdr:nvSpPr>
            <xdr:cNvPr id="36867" name="Check Box 3" hidden="1">
              <a:extLst>
                <a:ext uri="{63B3BB69-23CF-44E3-9099-C40C66FF867C}">
                  <a14:compatExt spid="_x0000_s36867"/>
                </a:ext>
                <a:ext uri="{FF2B5EF4-FFF2-40B4-BE49-F238E27FC236}">
                  <a16:creationId xmlns:a16="http://schemas.microsoft.com/office/drawing/2014/main" id="{00000000-0008-0000-1500-000003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31</xdr:row>
          <xdr:rowOff>0</xdr:rowOff>
        </xdr:from>
        <xdr:to>
          <xdr:col>0</xdr:col>
          <xdr:colOff>247650</xdr:colOff>
          <xdr:row>32</xdr:row>
          <xdr:rowOff>57150</xdr:rowOff>
        </xdr:to>
        <xdr:sp macro="" textlink="">
          <xdr:nvSpPr>
            <xdr:cNvPr id="36868" name="Check Box 4" hidden="1">
              <a:extLst>
                <a:ext uri="{63B3BB69-23CF-44E3-9099-C40C66FF867C}">
                  <a14:compatExt spid="_x0000_s36868"/>
                </a:ext>
                <a:ext uri="{FF2B5EF4-FFF2-40B4-BE49-F238E27FC236}">
                  <a16:creationId xmlns:a16="http://schemas.microsoft.com/office/drawing/2014/main" id="{00000000-0008-0000-1500-000004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219075</xdr:rowOff>
        </xdr:from>
        <xdr:to>
          <xdr:col>0</xdr:col>
          <xdr:colOff>228600</xdr:colOff>
          <xdr:row>30</xdr:row>
          <xdr:rowOff>28575</xdr:rowOff>
        </xdr:to>
        <xdr:sp macro="" textlink="">
          <xdr:nvSpPr>
            <xdr:cNvPr id="36869" name="Check Box 5" hidden="1">
              <a:extLst>
                <a:ext uri="{63B3BB69-23CF-44E3-9099-C40C66FF867C}">
                  <a14:compatExt spid="_x0000_s36869"/>
                </a:ext>
                <a:ext uri="{FF2B5EF4-FFF2-40B4-BE49-F238E27FC236}">
                  <a16:creationId xmlns:a16="http://schemas.microsoft.com/office/drawing/2014/main" id="{00000000-0008-0000-1500-000005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219075</xdr:rowOff>
        </xdr:from>
        <xdr:to>
          <xdr:col>0</xdr:col>
          <xdr:colOff>228600</xdr:colOff>
          <xdr:row>29</xdr:row>
          <xdr:rowOff>28575</xdr:rowOff>
        </xdr:to>
        <xdr:sp macro="" textlink="">
          <xdr:nvSpPr>
            <xdr:cNvPr id="36870" name="Check Box 6" hidden="1">
              <a:extLst>
                <a:ext uri="{63B3BB69-23CF-44E3-9099-C40C66FF867C}">
                  <a14:compatExt spid="_x0000_s36870"/>
                </a:ext>
                <a:ext uri="{FF2B5EF4-FFF2-40B4-BE49-F238E27FC236}">
                  <a16:creationId xmlns:a16="http://schemas.microsoft.com/office/drawing/2014/main" id="{00000000-0008-0000-1500-000006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50</xdr:row>
          <xdr:rowOff>219075</xdr:rowOff>
        </xdr:from>
        <xdr:to>
          <xdr:col>0</xdr:col>
          <xdr:colOff>228600</xdr:colOff>
          <xdr:row>52</xdr:row>
          <xdr:rowOff>19050</xdr:rowOff>
        </xdr:to>
        <xdr:sp macro="" textlink="">
          <xdr:nvSpPr>
            <xdr:cNvPr id="36871" name="Check Box 7" hidden="1">
              <a:extLst>
                <a:ext uri="{63B3BB69-23CF-44E3-9099-C40C66FF867C}">
                  <a14:compatExt spid="_x0000_s36871"/>
                </a:ext>
                <a:ext uri="{FF2B5EF4-FFF2-40B4-BE49-F238E27FC236}">
                  <a16:creationId xmlns:a16="http://schemas.microsoft.com/office/drawing/2014/main" id="{00000000-0008-0000-1500-000007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52</xdr:row>
          <xdr:rowOff>0</xdr:rowOff>
        </xdr:from>
        <xdr:to>
          <xdr:col>0</xdr:col>
          <xdr:colOff>228600</xdr:colOff>
          <xdr:row>53</xdr:row>
          <xdr:rowOff>0</xdr:rowOff>
        </xdr:to>
        <xdr:sp macro="" textlink="">
          <xdr:nvSpPr>
            <xdr:cNvPr id="36872" name="Check Box 8" hidden="1">
              <a:extLst>
                <a:ext uri="{63B3BB69-23CF-44E3-9099-C40C66FF867C}">
                  <a14:compatExt spid="_x0000_s36872"/>
                </a:ext>
                <a:ext uri="{FF2B5EF4-FFF2-40B4-BE49-F238E27FC236}">
                  <a16:creationId xmlns:a16="http://schemas.microsoft.com/office/drawing/2014/main" id="{00000000-0008-0000-1500-000008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32</xdr:row>
          <xdr:rowOff>228600</xdr:rowOff>
        </xdr:from>
        <xdr:to>
          <xdr:col>7</xdr:col>
          <xdr:colOff>266700</xdr:colOff>
          <xdr:row>34</xdr:row>
          <xdr:rowOff>38100</xdr:rowOff>
        </xdr:to>
        <xdr:sp macro="" textlink="">
          <xdr:nvSpPr>
            <xdr:cNvPr id="36873" name="Check Box 9" hidden="1">
              <a:extLst>
                <a:ext uri="{63B3BB69-23CF-44E3-9099-C40C66FF867C}">
                  <a14:compatExt spid="_x0000_s36873"/>
                </a:ext>
                <a:ext uri="{FF2B5EF4-FFF2-40B4-BE49-F238E27FC236}">
                  <a16:creationId xmlns:a16="http://schemas.microsoft.com/office/drawing/2014/main" id="{00000000-0008-0000-1500-000009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34</xdr:row>
          <xdr:rowOff>219075</xdr:rowOff>
        </xdr:from>
        <xdr:to>
          <xdr:col>12</xdr:col>
          <xdr:colOff>0</xdr:colOff>
          <xdr:row>36</xdr:row>
          <xdr:rowOff>28575</xdr:rowOff>
        </xdr:to>
        <xdr:sp macro="" textlink="">
          <xdr:nvSpPr>
            <xdr:cNvPr id="36874" name="Check Box 10" hidden="1">
              <a:extLst>
                <a:ext uri="{63B3BB69-23CF-44E3-9099-C40C66FF867C}">
                  <a14:compatExt spid="_x0000_s36874"/>
                </a:ext>
                <a:ext uri="{FF2B5EF4-FFF2-40B4-BE49-F238E27FC236}">
                  <a16:creationId xmlns:a16="http://schemas.microsoft.com/office/drawing/2014/main" id="{00000000-0008-0000-1500-00000A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34</xdr:row>
          <xdr:rowOff>219075</xdr:rowOff>
        </xdr:from>
        <xdr:to>
          <xdr:col>12</xdr:col>
          <xdr:colOff>276225</xdr:colOff>
          <xdr:row>36</xdr:row>
          <xdr:rowOff>28575</xdr:rowOff>
        </xdr:to>
        <xdr:sp macro="" textlink="">
          <xdr:nvSpPr>
            <xdr:cNvPr id="36875" name="Check Box 11" hidden="1">
              <a:extLst>
                <a:ext uri="{63B3BB69-23CF-44E3-9099-C40C66FF867C}">
                  <a14:compatExt spid="_x0000_s36875"/>
                </a:ext>
                <a:ext uri="{FF2B5EF4-FFF2-40B4-BE49-F238E27FC236}">
                  <a16:creationId xmlns:a16="http://schemas.microsoft.com/office/drawing/2014/main" id="{00000000-0008-0000-1500-00000B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35</xdr:row>
          <xdr:rowOff>228600</xdr:rowOff>
        </xdr:from>
        <xdr:to>
          <xdr:col>12</xdr:col>
          <xdr:colOff>0</xdr:colOff>
          <xdr:row>37</xdr:row>
          <xdr:rowOff>38100</xdr:rowOff>
        </xdr:to>
        <xdr:sp macro="" textlink="">
          <xdr:nvSpPr>
            <xdr:cNvPr id="36876" name="Check Box 12" hidden="1">
              <a:extLst>
                <a:ext uri="{63B3BB69-23CF-44E3-9099-C40C66FF867C}">
                  <a14:compatExt spid="_x0000_s36876"/>
                </a:ext>
                <a:ext uri="{FF2B5EF4-FFF2-40B4-BE49-F238E27FC236}">
                  <a16:creationId xmlns:a16="http://schemas.microsoft.com/office/drawing/2014/main" id="{00000000-0008-0000-1500-00000C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57150</xdr:colOff>
          <xdr:row>35</xdr:row>
          <xdr:rowOff>228600</xdr:rowOff>
        </xdr:from>
        <xdr:to>
          <xdr:col>12</xdr:col>
          <xdr:colOff>285750</xdr:colOff>
          <xdr:row>37</xdr:row>
          <xdr:rowOff>38100</xdr:rowOff>
        </xdr:to>
        <xdr:sp macro="" textlink="">
          <xdr:nvSpPr>
            <xdr:cNvPr id="36877" name="Check Box 13" hidden="1">
              <a:extLst>
                <a:ext uri="{63B3BB69-23CF-44E3-9099-C40C66FF867C}">
                  <a14:compatExt spid="_x0000_s36877"/>
                </a:ext>
                <a:ext uri="{FF2B5EF4-FFF2-40B4-BE49-F238E27FC236}">
                  <a16:creationId xmlns:a16="http://schemas.microsoft.com/office/drawing/2014/main" id="{00000000-0008-0000-1500-00000D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66675</xdr:colOff>
          <xdr:row>36</xdr:row>
          <xdr:rowOff>219075</xdr:rowOff>
        </xdr:from>
        <xdr:to>
          <xdr:col>12</xdr:col>
          <xdr:colOff>295275</xdr:colOff>
          <xdr:row>38</xdr:row>
          <xdr:rowOff>28575</xdr:rowOff>
        </xdr:to>
        <xdr:sp macro="" textlink="">
          <xdr:nvSpPr>
            <xdr:cNvPr id="36878" name="Check Box 14" hidden="1">
              <a:extLst>
                <a:ext uri="{63B3BB69-23CF-44E3-9099-C40C66FF867C}">
                  <a14:compatExt spid="_x0000_s36878"/>
                </a:ext>
                <a:ext uri="{FF2B5EF4-FFF2-40B4-BE49-F238E27FC236}">
                  <a16:creationId xmlns:a16="http://schemas.microsoft.com/office/drawing/2014/main" id="{00000000-0008-0000-1500-00000E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36</xdr:row>
          <xdr:rowOff>219075</xdr:rowOff>
        </xdr:from>
        <xdr:to>
          <xdr:col>12</xdr:col>
          <xdr:colOff>0</xdr:colOff>
          <xdr:row>38</xdr:row>
          <xdr:rowOff>28575</xdr:rowOff>
        </xdr:to>
        <xdr:sp macro="" textlink="">
          <xdr:nvSpPr>
            <xdr:cNvPr id="36879" name="Check Box 15" hidden="1">
              <a:extLst>
                <a:ext uri="{63B3BB69-23CF-44E3-9099-C40C66FF867C}">
                  <a14:compatExt spid="_x0000_s36879"/>
                </a:ext>
                <a:ext uri="{FF2B5EF4-FFF2-40B4-BE49-F238E27FC236}">
                  <a16:creationId xmlns:a16="http://schemas.microsoft.com/office/drawing/2014/main" id="{00000000-0008-0000-1500-00000F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53</xdr:row>
          <xdr:rowOff>0</xdr:rowOff>
        </xdr:from>
        <xdr:to>
          <xdr:col>0</xdr:col>
          <xdr:colOff>238125</xdr:colOff>
          <xdr:row>54</xdr:row>
          <xdr:rowOff>0</xdr:rowOff>
        </xdr:to>
        <xdr:sp macro="" textlink="">
          <xdr:nvSpPr>
            <xdr:cNvPr id="36880" name="Check Box 16" hidden="1">
              <a:extLst>
                <a:ext uri="{63B3BB69-23CF-44E3-9099-C40C66FF867C}">
                  <a14:compatExt spid="_x0000_s36880"/>
                </a:ext>
                <a:ext uri="{FF2B5EF4-FFF2-40B4-BE49-F238E27FC236}">
                  <a16:creationId xmlns:a16="http://schemas.microsoft.com/office/drawing/2014/main" id="{00000000-0008-0000-1500-0000109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</xdr:row>
      <xdr:rowOff>66675</xdr:rowOff>
    </xdr:from>
    <xdr:ext cx="1709859" cy="9906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828675"/>
          <a:ext cx="1709859" cy="9906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0</xdr:rowOff>
        </xdr:from>
        <xdr:to>
          <xdr:col>0</xdr:col>
          <xdr:colOff>228600</xdr:colOff>
          <xdr:row>26</xdr:row>
          <xdr:rowOff>28575</xdr:rowOff>
        </xdr:to>
        <xdr:sp macro="" textlink="">
          <xdr:nvSpPr>
            <xdr:cNvPr id="37889" name="Check Box 1" hidden="1">
              <a:extLst>
                <a:ext uri="{63B3BB69-23CF-44E3-9099-C40C66FF867C}">
                  <a14:compatExt spid="_x0000_s37889"/>
                </a:ext>
                <a:ext uri="{FF2B5EF4-FFF2-40B4-BE49-F238E27FC236}">
                  <a16:creationId xmlns:a16="http://schemas.microsoft.com/office/drawing/2014/main" id="{00000000-0008-0000-1600-000001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26</xdr:row>
          <xdr:rowOff>209550</xdr:rowOff>
        </xdr:from>
        <xdr:to>
          <xdr:col>0</xdr:col>
          <xdr:colOff>228600</xdr:colOff>
          <xdr:row>28</xdr:row>
          <xdr:rowOff>19050</xdr:rowOff>
        </xdr:to>
        <xdr:sp macro="" textlink="">
          <xdr:nvSpPr>
            <xdr:cNvPr id="37890" name="Check Box 2" hidden="1">
              <a:extLst>
                <a:ext uri="{63B3BB69-23CF-44E3-9099-C40C66FF867C}">
                  <a14:compatExt spid="_x0000_s37890"/>
                </a:ext>
                <a:ext uri="{FF2B5EF4-FFF2-40B4-BE49-F238E27FC236}">
                  <a16:creationId xmlns:a16="http://schemas.microsoft.com/office/drawing/2014/main" id="{00000000-0008-0000-1600-000002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25</xdr:row>
          <xdr:rowOff>219075</xdr:rowOff>
        </xdr:from>
        <xdr:to>
          <xdr:col>0</xdr:col>
          <xdr:colOff>228600</xdr:colOff>
          <xdr:row>27</xdr:row>
          <xdr:rowOff>28575</xdr:rowOff>
        </xdr:to>
        <xdr:sp macro="" textlink="">
          <xdr:nvSpPr>
            <xdr:cNvPr id="37891" name="Check Box 3" hidden="1">
              <a:extLst>
                <a:ext uri="{63B3BB69-23CF-44E3-9099-C40C66FF867C}">
                  <a14:compatExt spid="_x0000_s37891"/>
                </a:ext>
                <a:ext uri="{FF2B5EF4-FFF2-40B4-BE49-F238E27FC236}">
                  <a16:creationId xmlns:a16="http://schemas.microsoft.com/office/drawing/2014/main" id="{00000000-0008-0000-1600-000003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31</xdr:row>
          <xdr:rowOff>0</xdr:rowOff>
        </xdr:from>
        <xdr:to>
          <xdr:col>0</xdr:col>
          <xdr:colOff>247650</xdr:colOff>
          <xdr:row>32</xdr:row>
          <xdr:rowOff>57150</xdr:rowOff>
        </xdr:to>
        <xdr:sp macro="" textlink="">
          <xdr:nvSpPr>
            <xdr:cNvPr id="37892" name="Check Box 4" hidden="1">
              <a:extLst>
                <a:ext uri="{63B3BB69-23CF-44E3-9099-C40C66FF867C}">
                  <a14:compatExt spid="_x0000_s37892"/>
                </a:ext>
                <a:ext uri="{FF2B5EF4-FFF2-40B4-BE49-F238E27FC236}">
                  <a16:creationId xmlns:a16="http://schemas.microsoft.com/office/drawing/2014/main" id="{00000000-0008-0000-1600-000004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28</xdr:row>
          <xdr:rowOff>219075</xdr:rowOff>
        </xdr:from>
        <xdr:to>
          <xdr:col>0</xdr:col>
          <xdr:colOff>228600</xdr:colOff>
          <xdr:row>30</xdr:row>
          <xdr:rowOff>28575</xdr:rowOff>
        </xdr:to>
        <xdr:sp macro="" textlink="">
          <xdr:nvSpPr>
            <xdr:cNvPr id="37893" name="Check Box 5" hidden="1">
              <a:extLst>
                <a:ext uri="{63B3BB69-23CF-44E3-9099-C40C66FF867C}">
                  <a14:compatExt spid="_x0000_s37893"/>
                </a:ext>
                <a:ext uri="{FF2B5EF4-FFF2-40B4-BE49-F238E27FC236}">
                  <a16:creationId xmlns:a16="http://schemas.microsoft.com/office/drawing/2014/main" id="{00000000-0008-0000-1600-000005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27</xdr:row>
          <xdr:rowOff>219075</xdr:rowOff>
        </xdr:from>
        <xdr:to>
          <xdr:col>0</xdr:col>
          <xdr:colOff>228600</xdr:colOff>
          <xdr:row>29</xdr:row>
          <xdr:rowOff>28575</xdr:rowOff>
        </xdr:to>
        <xdr:sp macro="" textlink="">
          <xdr:nvSpPr>
            <xdr:cNvPr id="37894" name="Check Box 6" hidden="1">
              <a:extLst>
                <a:ext uri="{63B3BB69-23CF-44E3-9099-C40C66FF867C}">
                  <a14:compatExt spid="_x0000_s37894"/>
                </a:ext>
                <a:ext uri="{FF2B5EF4-FFF2-40B4-BE49-F238E27FC236}">
                  <a16:creationId xmlns:a16="http://schemas.microsoft.com/office/drawing/2014/main" id="{00000000-0008-0000-1600-000006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50</xdr:row>
          <xdr:rowOff>219075</xdr:rowOff>
        </xdr:from>
        <xdr:to>
          <xdr:col>0</xdr:col>
          <xdr:colOff>228600</xdr:colOff>
          <xdr:row>52</xdr:row>
          <xdr:rowOff>19050</xdr:rowOff>
        </xdr:to>
        <xdr:sp macro="" textlink="">
          <xdr:nvSpPr>
            <xdr:cNvPr id="37895" name="Check Box 7" hidden="1">
              <a:extLst>
                <a:ext uri="{63B3BB69-23CF-44E3-9099-C40C66FF867C}">
                  <a14:compatExt spid="_x0000_s37895"/>
                </a:ext>
                <a:ext uri="{FF2B5EF4-FFF2-40B4-BE49-F238E27FC236}">
                  <a16:creationId xmlns:a16="http://schemas.microsoft.com/office/drawing/2014/main" id="{00000000-0008-0000-1600-000007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52</xdr:row>
          <xdr:rowOff>0</xdr:rowOff>
        </xdr:from>
        <xdr:to>
          <xdr:col>0</xdr:col>
          <xdr:colOff>228600</xdr:colOff>
          <xdr:row>53</xdr:row>
          <xdr:rowOff>0</xdr:rowOff>
        </xdr:to>
        <xdr:sp macro="" textlink="">
          <xdr:nvSpPr>
            <xdr:cNvPr id="37896" name="Check Box 8" hidden="1">
              <a:extLst>
                <a:ext uri="{63B3BB69-23CF-44E3-9099-C40C66FF867C}">
                  <a14:compatExt spid="_x0000_s37896"/>
                </a:ext>
                <a:ext uri="{FF2B5EF4-FFF2-40B4-BE49-F238E27FC236}">
                  <a16:creationId xmlns:a16="http://schemas.microsoft.com/office/drawing/2014/main" id="{00000000-0008-0000-1600-000008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53</xdr:row>
          <xdr:rowOff>0</xdr:rowOff>
        </xdr:from>
        <xdr:to>
          <xdr:col>0</xdr:col>
          <xdr:colOff>238125</xdr:colOff>
          <xdr:row>54</xdr:row>
          <xdr:rowOff>0</xdr:rowOff>
        </xdr:to>
        <xdr:sp macro="" textlink="">
          <xdr:nvSpPr>
            <xdr:cNvPr id="37897" name="Check Box 9" hidden="1">
              <a:extLst>
                <a:ext uri="{63B3BB69-23CF-44E3-9099-C40C66FF867C}">
                  <a14:compatExt spid="_x0000_s37897"/>
                </a:ext>
                <a:ext uri="{FF2B5EF4-FFF2-40B4-BE49-F238E27FC236}">
                  <a16:creationId xmlns:a16="http://schemas.microsoft.com/office/drawing/2014/main" id="{00000000-0008-0000-1600-000009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</xdr:colOff>
          <xdr:row>29</xdr:row>
          <xdr:rowOff>209550</xdr:rowOff>
        </xdr:from>
        <xdr:to>
          <xdr:col>11</xdr:col>
          <xdr:colOff>257175</xdr:colOff>
          <xdr:row>31</xdr:row>
          <xdr:rowOff>19050</xdr:rowOff>
        </xdr:to>
        <xdr:sp macro="" textlink="">
          <xdr:nvSpPr>
            <xdr:cNvPr id="37898" name="Check Box 10" hidden="1">
              <a:extLst>
                <a:ext uri="{63B3BB69-23CF-44E3-9099-C40C66FF867C}">
                  <a14:compatExt spid="_x0000_s37898"/>
                </a:ext>
                <a:ext uri="{FF2B5EF4-FFF2-40B4-BE49-F238E27FC236}">
                  <a16:creationId xmlns:a16="http://schemas.microsoft.com/office/drawing/2014/main" id="{00000000-0008-0000-1600-00000A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29</xdr:row>
          <xdr:rowOff>219075</xdr:rowOff>
        </xdr:from>
        <xdr:to>
          <xdr:col>12</xdr:col>
          <xdr:colOff>323850</xdr:colOff>
          <xdr:row>31</xdr:row>
          <xdr:rowOff>28575</xdr:rowOff>
        </xdr:to>
        <xdr:sp macro="" textlink="">
          <xdr:nvSpPr>
            <xdr:cNvPr id="37899" name="Check Box 11" hidden="1">
              <a:extLst>
                <a:ext uri="{63B3BB69-23CF-44E3-9099-C40C66FF867C}">
                  <a14:compatExt spid="_x0000_s37899"/>
                </a:ext>
                <a:ext uri="{FF2B5EF4-FFF2-40B4-BE49-F238E27FC236}">
                  <a16:creationId xmlns:a16="http://schemas.microsoft.com/office/drawing/2014/main" id="{00000000-0008-0000-1600-00000B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30</xdr:row>
          <xdr:rowOff>219075</xdr:rowOff>
        </xdr:from>
        <xdr:to>
          <xdr:col>11</xdr:col>
          <xdr:colOff>266700</xdr:colOff>
          <xdr:row>32</xdr:row>
          <xdr:rowOff>28575</xdr:rowOff>
        </xdr:to>
        <xdr:sp macro="" textlink="">
          <xdr:nvSpPr>
            <xdr:cNvPr id="37900" name="Check Box 12" hidden="1">
              <a:extLst>
                <a:ext uri="{63B3BB69-23CF-44E3-9099-C40C66FF867C}">
                  <a14:compatExt spid="_x0000_s37900"/>
                </a:ext>
                <a:ext uri="{FF2B5EF4-FFF2-40B4-BE49-F238E27FC236}">
                  <a16:creationId xmlns:a16="http://schemas.microsoft.com/office/drawing/2014/main" id="{00000000-0008-0000-1600-00000C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31</xdr:row>
          <xdr:rowOff>228600</xdr:rowOff>
        </xdr:from>
        <xdr:to>
          <xdr:col>11</xdr:col>
          <xdr:colOff>276225</xdr:colOff>
          <xdr:row>33</xdr:row>
          <xdr:rowOff>38100</xdr:rowOff>
        </xdr:to>
        <xdr:sp macro="" textlink="">
          <xdr:nvSpPr>
            <xdr:cNvPr id="37901" name="Check Box 13" hidden="1">
              <a:extLst>
                <a:ext uri="{63B3BB69-23CF-44E3-9099-C40C66FF867C}">
                  <a14:compatExt spid="_x0000_s37901"/>
                </a:ext>
                <a:ext uri="{FF2B5EF4-FFF2-40B4-BE49-F238E27FC236}">
                  <a16:creationId xmlns:a16="http://schemas.microsoft.com/office/drawing/2014/main" id="{00000000-0008-0000-1600-00000D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31</xdr:row>
          <xdr:rowOff>219075</xdr:rowOff>
        </xdr:from>
        <xdr:to>
          <xdr:col>12</xdr:col>
          <xdr:colOff>323850</xdr:colOff>
          <xdr:row>33</xdr:row>
          <xdr:rowOff>28575</xdr:rowOff>
        </xdr:to>
        <xdr:sp macro="" textlink="">
          <xdr:nvSpPr>
            <xdr:cNvPr id="37902" name="Check Box 14" hidden="1">
              <a:extLst>
                <a:ext uri="{63B3BB69-23CF-44E3-9099-C40C66FF867C}">
                  <a14:compatExt spid="_x0000_s37902"/>
                </a:ext>
                <a:ext uri="{FF2B5EF4-FFF2-40B4-BE49-F238E27FC236}">
                  <a16:creationId xmlns:a16="http://schemas.microsoft.com/office/drawing/2014/main" id="{00000000-0008-0000-1600-00000E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95250</xdr:colOff>
          <xdr:row>30</xdr:row>
          <xdr:rowOff>219075</xdr:rowOff>
        </xdr:from>
        <xdr:to>
          <xdr:col>12</xdr:col>
          <xdr:colOff>323850</xdr:colOff>
          <xdr:row>32</xdr:row>
          <xdr:rowOff>28575</xdr:rowOff>
        </xdr:to>
        <xdr:sp macro="" textlink="">
          <xdr:nvSpPr>
            <xdr:cNvPr id="37903" name="Check Box 15" hidden="1">
              <a:extLst>
                <a:ext uri="{63B3BB69-23CF-44E3-9099-C40C66FF867C}">
                  <a14:compatExt spid="_x0000_s37903"/>
                </a:ext>
                <a:ext uri="{FF2B5EF4-FFF2-40B4-BE49-F238E27FC236}">
                  <a16:creationId xmlns:a16="http://schemas.microsoft.com/office/drawing/2014/main" id="{00000000-0008-0000-1600-00000F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38</xdr:row>
          <xdr:rowOff>219075</xdr:rowOff>
        </xdr:from>
        <xdr:to>
          <xdr:col>7</xdr:col>
          <xdr:colOff>323850</xdr:colOff>
          <xdr:row>40</xdr:row>
          <xdr:rowOff>28575</xdr:rowOff>
        </xdr:to>
        <xdr:sp macro="" textlink="">
          <xdr:nvSpPr>
            <xdr:cNvPr id="37904" name="Check Box 16" hidden="1">
              <a:extLst>
                <a:ext uri="{63B3BB69-23CF-44E3-9099-C40C66FF867C}">
                  <a14:compatExt spid="_x0000_s37904"/>
                </a:ext>
                <a:ext uri="{FF2B5EF4-FFF2-40B4-BE49-F238E27FC236}">
                  <a16:creationId xmlns:a16="http://schemas.microsoft.com/office/drawing/2014/main" id="{00000000-0008-0000-1600-0000109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19051</xdr:rowOff>
    </xdr:from>
    <xdr:to>
      <xdr:col>9</xdr:col>
      <xdr:colOff>66674</xdr:colOff>
      <xdr:row>19</xdr:row>
      <xdr:rowOff>152401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705" t="16667" r="2788" b="11274"/>
        <a:stretch/>
      </xdr:blipFill>
      <xdr:spPr>
        <a:xfrm>
          <a:off x="0" y="1590676"/>
          <a:ext cx="5572124" cy="2800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ice%20Signs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wergeland/Desktop/Copy%20of%202017%20Quote%20Form%20with%20P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nding%20&amp;%20Sold%20Contracts\Jason\Customers\Used%20Boat%20customers\2016%20Customers\Kevin%20Holland\Lund%20Fury%20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X2190"/>
      <sheetName val="WX2060"/>
      <sheetName val="MX2060 Package Price"/>
      <sheetName val="WX1910"/>
      <sheetName val="WX1850"/>
      <sheetName val="WX2000T"/>
      <sheetName val="MX2040"/>
      <sheetName val="MX2040 Package Price"/>
      <sheetName val="MX1825"/>
      <sheetName val="Solera 189"/>
      <sheetName val="Solera 189 Package Price"/>
      <sheetName val="FX21"/>
      <sheetName val="FX20"/>
      <sheetName val="FX20 LE"/>
      <sheetName val="ZX250"/>
      <sheetName val="ZX225"/>
      <sheetName val="ZX200"/>
      <sheetName val="TZX190"/>
      <sheetName val="Package Price Boats"/>
      <sheetName val="Bay"/>
      <sheetName val="Warrior 1890"/>
      <sheetName val="Warrior 2090"/>
      <sheetName val="Package Boats Calculator"/>
      <sheetName val="Loan Calculator2190 "/>
      <sheetName val="Loan Calculator 2060"/>
      <sheetName val="Loan Calculator 2060 Package"/>
      <sheetName val="Loan Calculator 1910"/>
      <sheetName val="Loan Calculator 1850"/>
      <sheetName val="Loan Calculator2000T"/>
      <sheetName val="Loan Calculator 2040"/>
      <sheetName val="Loan Calculator 2040Package"/>
      <sheetName val="Loan Calculator 1825"/>
      <sheetName val="Loan Calculator Solera 189"/>
      <sheetName val="Loan Calculator Solera 189Packa"/>
      <sheetName val="Loan Calculator FX21"/>
      <sheetName val="Loan Calculator FX20"/>
      <sheetName val="Loan Calculator ZX250"/>
      <sheetName val="Loan Calculator ZX225"/>
      <sheetName val="Loan Calculator ZX200"/>
      <sheetName val="Loan Calculator TZX190"/>
      <sheetName val="Loan Calculator Warrior 1890"/>
      <sheetName val="Loan Calculator Warrior 2090"/>
      <sheetName val="Loan Calculator War Eagle"/>
      <sheetName val="Loan Calculator Bay"/>
      <sheetName val="2190"/>
      <sheetName val="2060"/>
      <sheetName val="1910"/>
      <sheetName val="1850"/>
      <sheetName val="2000T"/>
      <sheetName val="2040"/>
      <sheetName val="1825"/>
      <sheetName val="Loan Calculator 20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A1" t="str">
            <v>SIMPLE LOAN CALCULATOR</v>
          </cell>
        </row>
        <row r="2">
          <cell r="A2">
            <v>0</v>
          </cell>
        </row>
        <row r="3">
          <cell r="A3" t="str">
            <v>LOAN VALUES</v>
          </cell>
        </row>
        <row r="4">
          <cell r="A4" t="str">
            <v>Loan amount</v>
          </cell>
          <cell r="C4">
            <v>59770.8</v>
          </cell>
        </row>
        <row r="5">
          <cell r="A5" t="str">
            <v>Annual interest rate</v>
          </cell>
          <cell r="C5">
            <v>5.5E-2</v>
          </cell>
          <cell r="G5">
            <v>180</v>
          </cell>
        </row>
        <row r="6">
          <cell r="A6" t="str">
            <v>Loan period in years</v>
          </cell>
          <cell r="C6">
            <v>15</v>
          </cell>
        </row>
        <row r="7">
          <cell r="A7" t="str">
            <v>Start date of loan</v>
          </cell>
          <cell r="C7">
            <v>36526</v>
          </cell>
          <cell r="G7">
            <v>87907.917149044544</v>
          </cell>
        </row>
        <row r="8">
          <cell r="A8">
            <v>0</v>
          </cell>
        </row>
        <row r="9">
          <cell r="A9" t="str">
            <v>PMT NO.</v>
          </cell>
          <cell r="B9" t="str">
            <v>PAYMENT DATE</v>
          </cell>
          <cell r="C9" t="str">
            <v>BEGINNING BALANCE</v>
          </cell>
          <cell r="D9" t="str">
            <v>PAYMENT</v>
          </cell>
          <cell r="E9" t="str">
            <v>PRINCIPAL</v>
          </cell>
          <cell r="F9" t="str">
            <v>INTEREST</v>
          </cell>
          <cell r="G9" t="str">
            <v>ENDING BALANCE</v>
          </cell>
        </row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  <row r="30">
          <cell r="A30">
            <v>21</v>
          </cell>
        </row>
        <row r="31">
          <cell r="A31">
            <v>22</v>
          </cell>
        </row>
        <row r="32">
          <cell r="A32">
            <v>23</v>
          </cell>
        </row>
        <row r="33">
          <cell r="A33">
            <v>24</v>
          </cell>
        </row>
        <row r="34">
          <cell r="A34">
            <v>25</v>
          </cell>
        </row>
        <row r="35">
          <cell r="A35">
            <v>26</v>
          </cell>
        </row>
        <row r="36">
          <cell r="A36">
            <v>27</v>
          </cell>
        </row>
        <row r="37">
          <cell r="A37">
            <v>28</v>
          </cell>
        </row>
        <row r="38">
          <cell r="A38">
            <v>29</v>
          </cell>
        </row>
        <row r="39">
          <cell r="A39">
            <v>30</v>
          </cell>
        </row>
        <row r="40">
          <cell r="A40">
            <v>31</v>
          </cell>
        </row>
        <row r="41">
          <cell r="A41">
            <v>32</v>
          </cell>
        </row>
        <row r="42">
          <cell r="A42">
            <v>33</v>
          </cell>
        </row>
        <row r="43">
          <cell r="A43">
            <v>34</v>
          </cell>
        </row>
        <row r="44">
          <cell r="A44">
            <v>35</v>
          </cell>
        </row>
        <row r="45">
          <cell r="A45">
            <v>36</v>
          </cell>
        </row>
        <row r="46">
          <cell r="A46">
            <v>37</v>
          </cell>
        </row>
        <row r="47">
          <cell r="A47">
            <v>38</v>
          </cell>
        </row>
        <row r="48">
          <cell r="A48">
            <v>39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  <row r="55">
          <cell r="A55">
            <v>46</v>
          </cell>
        </row>
        <row r="56">
          <cell r="A56">
            <v>47</v>
          </cell>
        </row>
        <row r="57">
          <cell r="A57">
            <v>48</v>
          </cell>
        </row>
        <row r="58">
          <cell r="A58">
            <v>49</v>
          </cell>
        </row>
        <row r="59">
          <cell r="A59">
            <v>50</v>
          </cell>
        </row>
        <row r="60">
          <cell r="A60">
            <v>51</v>
          </cell>
        </row>
        <row r="61">
          <cell r="A61">
            <v>52</v>
          </cell>
        </row>
        <row r="62">
          <cell r="A62">
            <v>53</v>
          </cell>
        </row>
        <row r="63">
          <cell r="A63">
            <v>54</v>
          </cell>
        </row>
        <row r="64">
          <cell r="A64">
            <v>55</v>
          </cell>
        </row>
        <row r="65">
          <cell r="A65">
            <v>56</v>
          </cell>
        </row>
        <row r="66">
          <cell r="A66">
            <v>57</v>
          </cell>
        </row>
        <row r="67">
          <cell r="A67">
            <v>58</v>
          </cell>
        </row>
        <row r="68">
          <cell r="A68">
            <v>59</v>
          </cell>
        </row>
        <row r="69">
          <cell r="A69">
            <v>60</v>
          </cell>
        </row>
        <row r="70">
          <cell r="A70">
            <v>61</v>
          </cell>
        </row>
        <row r="71">
          <cell r="A71">
            <v>62</v>
          </cell>
        </row>
        <row r="72">
          <cell r="A72">
            <v>63</v>
          </cell>
        </row>
        <row r="73">
          <cell r="A73">
            <v>64</v>
          </cell>
        </row>
        <row r="74">
          <cell r="A74">
            <v>65</v>
          </cell>
        </row>
        <row r="75">
          <cell r="A75">
            <v>66</v>
          </cell>
        </row>
        <row r="76">
          <cell r="A76">
            <v>67</v>
          </cell>
        </row>
        <row r="77">
          <cell r="A77">
            <v>68</v>
          </cell>
        </row>
        <row r="78">
          <cell r="A78">
            <v>69</v>
          </cell>
        </row>
        <row r="79">
          <cell r="A79">
            <v>70</v>
          </cell>
        </row>
        <row r="80">
          <cell r="A80">
            <v>71</v>
          </cell>
        </row>
        <row r="81">
          <cell r="A81">
            <v>72</v>
          </cell>
        </row>
        <row r="82">
          <cell r="A82">
            <v>73</v>
          </cell>
        </row>
        <row r="83">
          <cell r="A83">
            <v>74</v>
          </cell>
        </row>
        <row r="84">
          <cell r="A84">
            <v>75</v>
          </cell>
        </row>
        <row r="85">
          <cell r="A85">
            <v>76</v>
          </cell>
        </row>
        <row r="86">
          <cell r="A86">
            <v>77</v>
          </cell>
        </row>
        <row r="87">
          <cell r="A87">
            <v>78</v>
          </cell>
        </row>
        <row r="88">
          <cell r="A88">
            <v>79</v>
          </cell>
        </row>
        <row r="89">
          <cell r="A89">
            <v>80</v>
          </cell>
        </row>
        <row r="90">
          <cell r="A90">
            <v>81</v>
          </cell>
        </row>
        <row r="91">
          <cell r="A91">
            <v>82</v>
          </cell>
        </row>
        <row r="92">
          <cell r="A92">
            <v>83</v>
          </cell>
        </row>
        <row r="93">
          <cell r="A93">
            <v>84</v>
          </cell>
        </row>
        <row r="94">
          <cell r="A94">
            <v>85</v>
          </cell>
        </row>
        <row r="95">
          <cell r="A95">
            <v>86</v>
          </cell>
        </row>
        <row r="96">
          <cell r="A96">
            <v>87</v>
          </cell>
        </row>
        <row r="97">
          <cell r="A97">
            <v>88</v>
          </cell>
        </row>
        <row r="98">
          <cell r="A98">
            <v>89</v>
          </cell>
        </row>
        <row r="99">
          <cell r="A99">
            <v>90</v>
          </cell>
        </row>
        <row r="100">
          <cell r="A100">
            <v>91</v>
          </cell>
        </row>
        <row r="101">
          <cell r="A101">
            <v>92</v>
          </cell>
        </row>
        <row r="102">
          <cell r="A102">
            <v>93</v>
          </cell>
        </row>
        <row r="103">
          <cell r="A103">
            <v>94</v>
          </cell>
        </row>
        <row r="104">
          <cell r="A104">
            <v>95</v>
          </cell>
        </row>
        <row r="105">
          <cell r="A105">
            <v>96</v>
          </cell>
        </row>
        <row r="106">
          <cell r="A106">
            <v>97</v>
          </cell>
        </row>
        <row r="107">
          <cell r="A107">
            <v>98</v>
          </cell>
        </row>
        <row r="108">
          <cell r="A108">
            <v>99</v>
          </cell>
        </row>
        <row r="109">
          <cell r="A109">
            <v>100</v>
          </cell>
        </row>
        <row r="110">
          <cell r="A110">
            <v>101</v>
          </cell>
        </row>
        <row r="111">
          <cell r="A111">
            <v>102</v>
          </cell>
        </row>
        <row r="112">
          <cell r="A112">
            <v>103</v>
          </cell>
        </row>
        <row r="113">
          <cell r="A113">
            <v>104</v>
          </cell>
        </row>
        <row r="114">
          <cell r="A114">
            <v>105</v>
          </cell>
        </row>
        <row r="115">
          <cell r="A115">
            <v>106</v>
          </cell>
        </row>
        <row r="116">
          <cell r="A116">
            <v>107</v>
          </cell>
        </row>
        <row r="117">
          <cell r="A117">
            <v>108</v>
          </cell>
        </row>
        <row r="118">
          <cell r="A118">
            <v>109</v>
          </cell>
        </row>
        <row r="119">
          <cell r="A119">
            <v>110</v>
          </cell>
        </row>
        <row r="120">
          <cell r="A120">
            <v>111</v>
          </cell>
        </row>
        <row r="121">
          <cell r="A121">
            <v>112</v>
          </cell>
        </row>
        <row r="122">
          <cell r="A122">
            <v>113</v>
          </cell>
        </row>
        <row r="123">
          <cell r="A123">
            <v>114</v>
          </cell>
        </row>
        <row r="124">
          <cell r="A124">
            <v>115</v>
          </cell>
        </row>
        <row r="125">
          <cell r="A125">
            <v>116</v>
          </cell>
        </row>
        <row r="126">
          <cell r="A126">
            <v>117</v>
          </cell>
        </row>
        <row r="127">
          <cell r="A127">
            <v>118</v>
          </cell>
        </row>
        <row r="128">
          <cell r="A128">
            <v>119</v>
          </cell>
        </row>
        <row r="129">
          <cell r="A129">
            <v>120</v>
          </cell>
        </row>
        <row r="130">
          <cell r="A130">
            <v>121</v>
          </cell>
        </row>
        <row r="131">
          <cell r="A131">
            <v>122</v>
          </cell>
        </row>
        <row r="132">
          <cell r="A132">
            <v>123</v>
          </cell>
        </row>
        <row r="133">
          <cell r="A133">
            <v>124</v>
          </cell>
        </row>
        <row r="134">
          <cell r="A134">
            <v>125</v>
          </cell>
        </row>
        <row r="135">
          <cell r="A135">
            <v>126</v>
          </cell>
        </row>
        <row r="136">
          <cell r="A136">
            <v>127</v>
          </cell>
        </row>
        <row r="137">
          <cell r="A137">
            <v>128</v>
          </cell>
        </row>
        <row r="138">
          <cell r="A138">
            <v>129</v>
          </cell>
        </row>
        <row r="139">
          <cell r="A139">
            <v>130</v>
          </cell>
        </row>
        <row r="140">
          <cell r="A140">
            <v>131</v>
          </cell>
        </row>
        <row r="141">
          <cell r="A141">
            <v>132</v>
          </cell>
        </row>
        <row r="142">
          <cell r="A142">
            <v>133</v>
          </cell>
        </row>
        <row r="143">
          <cell r="A143">
            <v>134</v>
          </cell>
        </row>
        <row r="144">
          <cell r="A144">
            <v>135</v>
          </cell>
        </row>
        <row r="145">
          <cell r="A145">
            <v>136</v>
          </cell>
        </row>
        <row r="146">
          <cell r="A146">
            <v>137</v>
          </cell>
        </row>
        <row r="147">
          <cell r="A147">
            <v>138</v>
          </cell>
        </row>
        <row r="148">
          <cell r="A148">
            <v>139</v>
          </cell>
        </row>
        <row r="149">
          <cell r="A149">
            <v>140</v>
          </cell>
        </row>
        <row r="150">
          <cell r="A150">
            <v>141</v>
          </cell>
        </row>
        <row r="151">
          <cell r="A151">
            <v>142</v>
          </cell>
        </row>
        <row r="152">
          <cell r="A152">
            <v>143</v>
          </cell>
        </row>
        <row r="153">
          <cell r="A153">
            <v>144</v>
          </cell>
        </row>
        <row r="154">
          <cell r="A154">
            <v>145</v>
          </cell>
        </row>
        <row r="155">
          <cell r="A155">
            <v>146</v>
          </cell>
        </row>
        <row r="156">
          <cell r="A156">
            <v>147</v>
          </cell>
        </row>
        <row r="157">
          <cell r="A157">
            <v>148</v>
          </cell>
        </row>
        <row r="158">
          <cell r="A158">
            <v>149</v>
          </cell>
        </row>
        <row r="159">
          <cell r="A159">
            <v>150</v>
          </cell>
        </row>
        <row r="160">
          <cell r="A160">
            <v>151</v>
          </cell>
        </row>
        <row r="161">
          <cell r="A161">
            <v>152</v>
          </cell>
        </row>
        <row r="162">
          <cell r="A162">
            <v>153</v>
          </cell>
        </row>
        <row r="163">
          <cell r="A163">
            <v>154</v>
          </cell>
        </row>
        <row r="164">
          <cell r="A164">
            <v>155</v>
          </cell>
        </row>
        <row r="165">
          <cell r="A165">
            <v>156</v>
          </cell>
        </row>
        <row r="166">
          <cell r="A166">
            <v>157</v>
          </cell>
        </row>
        <row r="167">
          <cell r="A167">
            <v>158</v>
          </cell>
        </row>
        <row r="168">
          <cell r="A168">
            <v>159</v>
          </cell>
        </row>
        <row r="169">
          <cell r="A169">
            <v>160</v>
          </cell>
        </row>
        <row r="170">
          <cell r="A170">
            <v>161</v>
          </cell>
        </row>
        <row r="171">
          <cell r="A171">
            <v>162</v>
          </cell>
        </row>
        <row r="172">
          <cell r="A172">
            <v>163</v>
          </cell>
        </row>
        <row r="173">
          <cell r="A173">
            <v>164</v>
          </cell>
        </row>
        <row r="174">
          <cell r="A174">
            <v>165</v>
          </cell>
        </row>
        <row r="175">
          <cell r="A175">
            <v>166</v>
          </cell>
        </row>
        <row r="176">
          <cell r="A176">
            <v>167</v>
          </cell>
        </row>
        <row r="177">
          <cell r="A177">
            <v>168</v>
          </cell>
        </row>
        <row r="178">
          <cell r="A178">
            <v>169</v>
          </cell>
        </row>
        <row r="179">
          <cell r="A179">
            <v>170</v>
          </cell>
        </row>
        <row r="180">
          <cell r="A180">
            <v>171</v>
          </cell>
        </row>
        <row r="181">
          <cell r="A181">
            <v>172</v>
          </cell>
        </row>
        <row r="182">
          <cell r="A182">
            <v>173</v>
          </cell>
        </row>
        <row r="183">
          <cell r="A183">
            <v>174</v>
          </cell>
        </row>
        <row r="184">
          <cell r="A184">
            <v>175</v>
          </cell>
        </row>
        <row r="185">
          <cell r="A185">
            <v>176</v>
          </cell>
        </row>
        <row r="186">
          <cell r="A186">
            <v>177</v>
          </cell>
        </row>
        <row r="187">
          <cell r="A187">
            <v>178</v>
          </cell>
        </row>
        <row r="188">
          <cell r="A188">
            <v>179</v>
          </cell>
        </row>
        <row r="189">
          <cell r="A189">
            <v>180</v>
          </cell>
        </row>
        <row r="190">
          <cell r="A190" t="str">
            <v/>
          </cell>
        </row>
        <row r="191">
          <cell r="A191" t="str">
            <v/>
          </cell>
        </row>
        <row r="192">
          <cell r="A192" t="str">
            <v/>
          </cell>
        </row>
        <row r="193">
          <cell r="A193" t="str">
            <v/>
          </cell>
        </row>
        <row r="194">
          <cell r="A194" t="str">
            <v/>
          </cell>
        </row>
        <row r="195">
          <cell r="A195" t="str">
            <v/>
          </cell>
        </row>
        <row r="196">
          <cell r="A196" t="str">
            <v/>
          </cell>
        </row>
        <row r="197">
          <cell r="A197" t="str">
            <v/>
          </cell>
        </row>
        <row r="198">
          <cell r="A198" t="str">
            <v/>
          </cell>
        </row>
        <row r="199">
          <cell r="A199" t="str">
            <v/>
          </cell>
        </row>
        <row r="200">
          <cell r="A200" t="str">
            <v/>
          </cell>
        </row>
        <row r="201">
          <cell r="A201" t="str">
            <v/>
          </cell>
        </row>
        <row r="202">
          <cell r="A202" t="str">
            <v/>
          </cell>
        </row>
        <row r="203">
          <cell r="A203" t="str">
            <v/>
          </cell>
        </row>
        <row r="204">
          <cell r="A204" t="str">
            <v/>
          </cell>
        </row>
        <row r="205">
          <cell r="A205" t="str">
            <v/>
          </cell>
        </row>
        <row r="206">
          <cell r="A206" t="str">
            <v/>
          </cell>
        </row>
        <row r="207">
          <cell r="A207" t="str">
            <v/>
          </cell>
        </row>
        <row r="208">
          <cell r="A208" t="str">
            <v/>
          </cell>
        </row>
        <row r="209">
          <cell r="A209" t="str">
            <v/>
          </cell>
        </row>
        <row r="210">
          <cell r="A210" t="str">
            <v/>
          </cell>
        </row>
        <row r="211">
          <cell r="A211" t="str">
            <v/>
          </cell>
        </row>
        <row r="212">
          <cell r="A212" t="str">
            <v/>
          </cell>
        </row>
        <row r="213">
          <cell r="A213" t="str">
            <v/>
          </cell>
        </row>
        <row r="214">
          <cell r="A214" t="str">
            <v/>
          </cell>
        </row>
        <row r="215">
          <cell r="A215" t="str">
            <v/>
          </cell>
        </row>
        <row r="216">
          <cell r="A216" t="str">
            <v/>
          </cell>
        </row>
        <row r="217">
          <cell r="A217" t="str">
            <v/>
          </cell>
        </row>
        <row r="218">
          <cell r="A218" t="str">
            <v/>
          </cell>
        </row>
        <row r="219">
          <cell r="A219" t="str">
            <v/>
          </cell>
        </row>
        <row r="220">
          <cell r="A220" t="str">
            <v/>
          </cell>
        </row>
        <row r="221">
          <cell r="A221" t="str">
            <v/>
          </cell>
        </row>
        <row r="222">
          <cell r="A222" t="str">
            <v/>
          </cell>
        </row>
        <row r="223">
          <cell r="A223" t="str">
            <v/>
          </cell>
        </row>
        <row r="224">
          <cell r="A224" t="str">
            <v/>
          </cell>
        </row>
        <row r="225">
          <cell r="A225" t="str">
            <v/>
          </cell>
        </row>
        <row r="226">
          <cell r="A226" t="str">
            <v/>
          </cell>
        </row>
        <row r="227">
          <cell r="A227" t="str">
            <v/>
          </cell>
        </row>
        <row r="228">
          <cell r="A228" t="str">
            <v/>
          </cell>
        </row>
        <row r="229">
          <cell r="A229" t="str">
            <v/>
          </cell>
        </row>
        <row r="230">
          <cell r="A230" t="str">
            <v/>
          </cell>
        </row>
        <row r="231">
          <cell r="A231" t="str">
            <v/>
          </cell>
        </row>
        <row r="232">
          <cell r="A232" t="str">
            <v/>
          </cell>
        </row>
        <row r="233">
          <cell r="A233" t="str">
            <v/>
          </cell>
        </row>
        <row r="234">
          <cell r="A234" t="str">
            <v/>
          </cell>
        </row>
        <row r="235">
          <cell r="A235" t="str">
            <v/>
          </cell>
        </row>
        <row r="236">
          <cell r="A236" t="str">
            <v/>
          </cell>
        </row>
        <row r="237">
          <cell r="A237" t="str">
            <v/>
          </cell>
        </row>
        <row r="238">
          <cell r="A238" t="str">
            <v/>
          </cell>
        </row>
        <row r="239">
          <cell r="A239" t="str">
            <v/>
          </cell>
        </row>
        <row r="240">
          <cell r="A240" t="str">
            <v/>
          </cell>
        </row>
        <row r="241">
          <cell r="A241" t="str">
            <v/>
          </cell>
        </row>
        <row r="242">
          <cell r="A242" t="str">
            <v/>
          </cell>
        </row>
        <row r="243">
          <cell r="A243" t="str">
            <v/>
          </cell>
        </row>
        <row r="244">
          <cell r="A244" t="str">
            <v/>
          </cell>
        </row>
        <row r="245">
          <cell r="A245" t="str">
            <v/>
          </cell>
        </row>
        <row r="246">
          <cell r="A246" t="str">
            <v/>
          </cell>
        </row>
        <row r="247">
          <cell r="A247" t="str">
            <v/>
          </cell>
        </row>
        <row r="248">
          <cell r="A248" t="str">
            <v/>
          </cell>
        </row>
        <row r="249">
          <cell r="A249" t="str">
            <v/>
          </cell>
        </row>
        <row r="250">
          <cell r="A250" t="str">
            <v/>
          </cell>
        </row>
        <row r="251">
          <cell r="A251" t="str">
            <v/>
          </cell>
        </row>
        <row r="252">
          <cell r="A252" t="str">
            <v/>
          </cell>
        </row>
        <row r="253">
          <cell r="A253" t="str">
            <v/>
          </cell>
        </row>
        <row r="254">
          <cell r="A254" t="str">
            <v/>
          </cell>
        </row>
        <row r="255">
          <cell r="A255" t="str">
            <v/>
          </cell>
        </row>
        <row r="256">
          <cell r="A256" t="str">
            <v/>
          </cell>
        </row>
        <row r="257">
          <cell r="A257" t="str">
            <v/>
          </cell>
        </row>
        <row r="258">
          <cell r="A258" t="str">
            <v/>
          </cell>
        </row>
        <row r="259">
          <cell r="A259" t="str">
            <v/>
          </cell>
        </row>
        <row r="260">
          <cell r="A260" t="str">
            <v/>
          </cell>
        </row>
        <row r="261">
          <cell r="A261" t="str">
            <v/>
          </cell>
        </row>
        <row r="262">
          <cell r="A262" t="str">
            <v/>
          </cell>
        </row>
        <row r="263">
          <cell r="A263" t="str">
            <v/>
          </cell>
        </row>
        <row r="264">
          <cell r="A264" t="str">
            <v/>
          </cell>
        </row>
        <row r="265">
          <cell r="A265" t="str">
            <v/>
          </cell>
        </row>
        <row r="266">
          <cell r="A266" t="str">
            <v/>
          </cell>
        </row>
        <row r="267">
          <cell r="A267" t="str">
            <v/>
          </cell>
        </row>
        <row r="268">
          <cell r="A268" t="str">
            <v/>
          </cell>
        </row>
        <row r="269">
          <cell r="A269" t="str">
            <v/>
          </cell>
        </row>
        <row r="270">
          <cell r="A270" t="str">
            <v/>
          </cell>
        </row>
        <row r="271">
          <cell r="A271" t="str">
            <v/>
          </cell>
        </row>
        <row r="272">
          <cell r="A272" t="str">
            <v/>
          </cell>
        </row>
        <row r="273">
          <cell r="A273" t="str">
            <v/>
          </cell>
        </row>
        <row r="274">
          <cell r="A274" t="str">
            <v/>
          </cell>
        </row>
        <row r="275">
          <cell r="A275" t="str">
            <v/>
          </cell>
        </row>
        <row r="276">
          <cell r="A276" t="str">
            <v/>
          </cell>
        </row>
        <row r="277">
          <cell r="A277" t="str">
            <v/>
          </cell>
        </row>
        <row r="278">
          <cell r="A278" t="str">
            <v/>
          </cell>
        </row>
        <row r="279">
          <cell r="A279" t="str">
            <v/>
          </cell>
        </row>
        <row r="280">
          <cell r="A280" t="str">
            <v/>
          </cell>
        </row>
        <row r="281">
          <cell r="A281" t="str">
            <v/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>
            <v>0</v>
          </cell>
        </row>
        <row r="371">
          <cell r="A371">
            <v>0</v>
          </cell>
        </row>
        <row r="372">
          <cell r="A372">
            <v>0</v>
          </cell>
        </row>
        <row r="373">
          <cell r="A373">
            <v>0</v>
          </cell>
        </row>
        <row r="374">
          <cell r="A374">
            <v>0</v>
          </cell>
        </row>
        <row r="375">
          <cell r="A375">
            <v>0</v>
          </cell>
        </row>
        <row r="376">
          <cell r="A376">
            <v>0</v>
          </cell>
        </row>
        <row r="377">
          <cell r="A377">
            <v>0</v>
          </cell>
        </row>
        <row r="378">
          <cell r="A378">
            <v>0</v>
          </cell>
        </row>
        <row r="379">
          <cell r="A379">
            <v>0</v>
          </cell>
        </row>
        <row r="380">
          <cell r="A380">
            <v>0</v>
          </cell>
        </row>
        <row r="381">
          <cell r="A381">
            <v>0</v>
          </cell>
        </row>
        <row r="382">
          <cell r="A382">
            <v>0</v>
          </cell>
        </row>
        <row r="383">
          <cell r="A383">
            <v>0</v>
          </cell>
        </row>
        <row r="384">
          <cell r="A384">
            <v>0</v>
          </cell>
        </row>
        <row r="385">
          <cell r="A385">
            <v>0</v>
          </cell>
        </row>
        <row r="386">
          <cell r="A386">
            <v>0</v>
          </cell>
        </row>
        <row r="387">
          <cell r="A387">
            <v>0</v>
          </cell>
        </row>
        <row r="388">
          <cell r="A388">
            <v>0</v>
          </cell>
        </row>
        <row r="389">
          <cell r="A389">
            <v>0</v>
          </cell>
        </row>
        <row r="390">
          <cell r="A390">
            <v>0</v>
          </cell>
        </row>
        <row r="391">
          <cell r="A391">
            <v>0</v>
          </cell>
        </row>
        <row r="392">
          <cell r="A392">
            <v>0</v>
          </cell>
        </row>
        <row r="393">
          <cell r="A393">
            <v>0</v>
          </cell>
        </row>
        <row r="394">
          <cell r="A394">
            <v>0</v>
          </cell>
        </row>
        <row r="395">
          <cell r="A395">
            <v>0</v>
          </cell>
        </row>
        <row r="396">
          <cell r="A396">
            <v>0</v>
          </cell>
        </row>
        <row r="397">
          <cell r="A397">
            <v>0</v>
          </cell>
        </row>
        <row r="398">
          <cell r="A398">
            <v>0</v>
          </cell>
        </row>
        <row r="399">
          <cell r="A399">
            <v>0</v>
          </cell>
        </row>
        <row r="400">
          <cell r="A400">
            <v>0</v>
          </cell>
        </row>
        <row r="401">
          <cell r="A401">
            <v>0</v>
          </cell>
        </row>
        <row r="402">
          <cell r="A402">
            <v>0</v>
          </cell>
        </row>
        <row r="403">
          <cell r="A403">
            <v>0</v>
          </cell>
        </row>
        <row r="404">
          <cell r="A404">
            <v>0</v>
          </cell>
        </row>
        <row r="405">
          <cell r="A405">
            <v>0</v>
          </cell>
        </row>
        <row r="406">
          <cell r="A406">
            <v>0</v>
          </cell>
        </row>
        <row r="407">
          <cell r="A407">
            <v>0</v>
          </cell>
        </row>
        <row r="408">
          <cell r="A408">
            <v>0</v>
          </cell>
        </row>
        <row r="409">
          <cell r="A409">
            <v>0</v>
          </cell>
        </row>
        <row r="410">
          <cell r="A410">
            <v>0</v>
          </cell>
        </row>
        <row r="411">
          <cell r="A411">
            <v>0</v>
          </cell>
        </row>
        <row r="412">
          <cell r="A412">
            <v>0</v>
          </cell>
        </row>
        <row r="413">
          <cell r="A413">
            <v>0</v>
          </cell>
        </row>
        <row r="414">
          <cell r="A414">
            <v>0</v>
          </cell>
        </row>
        <row r="415">
          <cell r="A415">
            <v>0</v>
          </cell>
        </row>
        <row r="416">
          <cell r="A416">
            <v>0</v>
          </cell>
        </row>
        <row r="417">
          <cell r="A417">
            <v>0</v>
          </cell>
        </row>
        <row r="418">
          <cell r="A418">
            <v>0</v>
          </cell>
        </row>
        <row r="419">
          <cell r="A419">
            <v>0</v>
          </cell>
        </row>
        <row r="420">
          <cell r="A420">
            <v>0</v>
          </cell>
        </row>
        <row r="421">
          <cell r="A421">
            <v>0</v>
          </cell>
        </row>
        <row r="422">
          <cell r="A422">
            <v>0</v>
          </cell>
        </row>
        <row r="423">
          <cell r="A423">
            <v>0</v>
          </cell>
        </row>
        <row r="424">
          <cell r="A424">
            <v>0</v>
          </cell>
        </row>
        <row r="425">
          <cell r="A425">
            <v>0</v>
          </cell>
        </row>
        <row r="426">
          <cell r="A426">
            <v>0</v>
          </cell>
        </row>
        <row r="427">
          <cell r="A427">
            <v>0</v>
          </cell>
        </row>
        <row r="428">
          <cell r="A428">
            <v>0</v>
          </cell>
        </row>
        <row r="429">
          <cell r="A429">
            <v>0</v>
          </cell>
        </row>
        <row r="430">
          <cell r="A430">
            <v>0</v>
          </cell>
        </row>
        <row r="431">
          <cell r="A431">
            <v>0</v>
          </cell>
        </row>
        <row r="432">
          <cell r="A432">
            <v>0</v>
          </cell>
        </row>
        <row r="433">
          <cell r="A433">
            <v>0</v>
          </cell>
        </row>
        <row r="434">
          <cell r="A434">
            <v>0</v>
          </cell>
        </row>
        <row r="435">
          <cell r="A435">
            <v>0</v>
          </cell>
        </row>
        <row r="436">
          <cell r="A436">
            <v>0</v>
          </cell>
        </row>
        <row r="437">
          <cell r="A437">
            <v>0</v>
          </cell>
        </row>
        <row r="438">
          <cell r="A438">
            <v>0</v>
          </cell>
        </row>
        <row r="439">
          <cell r="A439">
            <v>0</v>
          </cell>
        </row>
        <row r="440">
          <cell r="A440">
            <v>0</v>
          </cell>
        </row>
        <row r="441">
          <cell r="A441">
            <v>0</v>
          </cell>
        </row>
        <row r="442">
          <cell r="A442">
            <v>0</v>
          </cell>
        </row>
        <row r="443">
          <cell r="A443">
            <v>0</v>
          </cell>
        </row>
        <row r="444">
          <cell r="A444">
            <v>0</v>
          </cell>
        </row>
        <row r="445">
          <cell r="A445">
            <v>0</v>
          </cell>
        </row>
        <row r="446">
          <cell r="A446">
            <v>0</v>
          </cell>
        </row>
        <row r="447">
          <cell r="A447">
            <v>0</v>
          </cell>
        </row>
        <row r="448">
          <cell r="A448">
            <v>0</v>
          </cell>
        </row>
        <row r="449">
          <cell r="A449">
            <v>0</v>
          </cell>
        </row>
        <row r="450">
          <cell r="A450">
            <v>0</v>
          </cell>
        </row>
        <row r="451">
          <cell r="A451">
            <v>0</v>
          </cell>
        </row>
        <row r="452">
          <cell r="A452">
            <v>0</v>
          </cell>
        </row>
        <row r="453">
          <cell r="A453">
            <v>0</v>
          </cell>
        </row>
        <row r="454">
          <cell r="A454">
            <v>0</v>
          </cell>
        </row>
        <row r="455">
          <cell r="A455">
            <v>0</v>
          </cell>
        </row>
        <row r="456">
          <cell r="A456">
            <v>0</v>
          </cell>
        </row>
        <row r="457">
          <cell r="A457">
            <v>0</v>
          </cell>
        </row>
        <row r="458">
          <cell r="A458">
            <v>0</v>
          </cell>
        </row>
        <row r="459">
          <cell r="A459">
            <v>0</v>
          </cell>
        </row>
        <row r="460">
          <cell r="A460">
            <v>0</v>
          </cell>
        </row>
        <row r="461">
          <cell r="A461">
            <v>0</v>
          </cell>
        </row>
        <row r="462">
          <cell r="A462">
            <v>0</v>
          </cell>
        </row>
        <row r="463">
          <cell r="A463">
            <v>0</v>
          </cell>
        </row>
        <row r="464">
          <cell r="A464">
            <v>0</v>
          </cell>
        </row>
        <row r="465">
          <cell r="A465">
            <v>0</v>
          </cell>
        </row>
        <row r="466">
          <cell r="A466">
            <v>0</v>
          </cell>
        </row>
        <row r="467">
          <cell r="A467">
            <v>0</v>
          </cell>
        </row>
        <row r="468">
          <cell r="A468">
            <v>0</v>
          </cell>
        </row>
        <row r="469">
          <cell r="A469">
            <v>0</v>
          </cell>
        </row>
        <row r="470">
          <cell r="A470">
            <v>0</v>
          </cell>
        </row>
        <row r="471">
          <cell r="A471">
            <v>0</v>
          </cell>
        </row>
        <row r="472">
          <cell r="A472">
            <v>0</v>
          </cell>
        </row>
        <row r="473">
          <cell r="A473">
            <v>0</v>
          </cell>
        </row>
        <row r="474">
          <cell r="A474">
            <v>0</v>
          </cell>
        </row>
        <row r="475">
          <cell r="A475">
            <v>0</v>
          </cell>
        </row>
        <row r="476">
          <cell r="A476">
            <v>0</v>
          </cell>
        </row>
        <row r="477">
          <cell r="A477">
            <v>0</v>
          </cell>
        </row>
        <row r="478">
          <cell r="A478">
            <v>0</v>
          </cell>
        </row>
        <row r="479">
          <cell r="A479">
            <v>0</v>
          </cell>
        </row>
        <row r="480">
          <cell r="A480">
            <v>0</v>
          </cell>
        </row>
        <row r="481">
          <cell r="A481">
            <v>0</v>
          </cell>
        </row>
        <row r="482">
          <cell r="A482">
            <v>0</v>
          </cell>
        </row>
        <row r="483">
          <cell r="A483">
            <v>0</v>
          </cell>
        </row>
        <row r="484">
          <cell r="A484">
            <v>0</v>
          </cell>
        </row>
        <row r="485">
          <cell r="A485">
            <v>0</v>
          </cell>
        </row>
        <row r="486">
          <cell r="A486">
            <v>0</v>
          </cell>
        </row>
        <row r="487">
          <cell r="A487">
            <v>0</v>
          </cell>
        </row>
        <row r="488">
          <cell r="A488">
            <v>0</v>
          </cell>
        </row>
        <row r="489">
          <cell r="A489">
            <v>0</v>
          </cell>
        </row>
        <row r="490">
          <cell r="A490">
            <v>0</v>
          </cell>
        </row>
        <row r="491">
          <cell r="A491">
            <v>0</v>
          </cell>
        </row>
        <row r="492">
          <cell r="A492">
            <v>0</v>
          </cell>
        </row>
        <row r="493">
          <cell r="A493">
            <v>0</v>
          </cell>
        </row>
        <row r="494">
          <cell r="A494">
            <v>0</v>
          </cell>
        </row>
        <row r="495">
          <cell r="A495">
            <v>0</v>
          </cell>
        </row>
        <row r="496">
          <cell r="A496">
            <v>0</v>
          </cell>
        </row>
        <row r="497">
          <cell r="A497">
            <v>0</v>
          </cell>
        </row>
        <row r="498">
          <cell r="A498">
            <v>0</v>
          </cell>
        </row>
        <row r="499">
          <cell r="A499">
            <v>0</v>
          </cell>
        </row>
        <row r="500">
          <cell r="A500">
            <v>0</v>
          </cell>
        </row>
        <row r="501">
          <cell r="A501">
            <v>0</v>
          </cell>
        </row>
        <row r="502">
          <cell r="A502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umminbird"/>
      <sheetName val="QUOTE FORM"/>
      <sheetName val="BOAT"/>
      <sheetName val="KICKER"/>
      <sheetName val="COLOR"/>
      <sheetName val="LOWRANCE"/>
      <sheetName val="MINNKOTA"/>
      <sheetName val="LOCATOR MOUNTS"/>
      <sheetName val="Factory options"/>
      <sheetName val="TRAILER"/>
      <sheetName val="Dealer Accessories"/>
      <sheetName val="Sheet1"/>
      <sheetName val="Price Sign"/>
      <sheetName val="Package Boats Calculator"/>
      <sheetName val="Purchase Agreement Chip WI"/>
      <sheetName val="Purchase Agreement Chip OOS"/>
      <sheetName val="Purchase Agreement Ram MN"/>
      <sheetName val="Purchase Agreement Ram OOS"/>
      <sheetName val="Trade Eval"/>
      <sheetName val="Rig Sheet"/>
      <sheetName val="Sheet2"/>
    </sheetNames>
    <sheetDataSet>
      <sheetData sheetId="0"/>
      <sheetData sheetId="1">
        <row r="20">
          <cell r="H20" t="str">
            <v>*</v>
          </cell>
        </row>
        <row r="24">
          <cell r="H24" t="str">
            <v>*</v>
          </cell>
          <cell r="L24">
            <v>0</v>
          </cell>
        </row>
        <row r="25">
          <cell r="H25" t="str">
            <v>*</v>
          </cell>
          <cell r="L25">
            <v>0</v>
          </cell>
        </row>
        <row r="26">
          <cell r="H26" t="str">
            <v>*</v>
          </cell>
          <cell r="L26">
            <v>0</v>
          </cell>
        </row>
        <row r="59">
          <cell r="L59">
            <v>0</v>
          </cell>
        </row>
        <row r="61">
          <cell r="L61">
            <v>0</v>
          </cell>
        </row>
        <row r="64">
          <cell r="L64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rchase Agreement"/>
      <sheetName val="Rig Sheet"/>
      <sheetName val="Trade Eval"/>
    </sheetNames>
    <sheetDataSet>
      <sheetData sheetId="0">
        <row r="5">
          <cell r="B5" t="str">
            <v>Kevin Holland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I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I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I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I21">
            <v>0</v>
          </cell>
        </row>
      </sheetData>
      <sheetData sheetId="1"/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blLoan318" displayName="tblLoan318" ref="A9:G369" totalsRowShown="0" headerRowDxfId="8" dataDxfId="7">
  <tableColumns count="7">
    <tableColumn id="1" xr3:uid="{00000000-0010-0000-0000-000001000000}" name="PMT NO." dataDxfId="6">
      <calculatedColumnFormula>IF(LoanIsNotPaid*LoanIsGood,PaymentNumber,"")</calculatedColumnFormula>
    </tableColumn>
    <tableColumn id="2" xr3:uid="{00000000-0010-0000-0000-000002000000}" name="PAYMENT DATE" dataDxfId="5">
      <calculatedColumnFormula>IF(LoanIsNotPaid*LoanIsGood,PaymentDate,"")</calculatedColumnFormula>
    </tableColumn>
    <tableColumn id="3" xr3:uid="{00000000-0010-0000-0000-000003000000}" name="BEGINNING BALANCE" dataDxfId="4">
      <calculatedColumnFormula>IF(LoanIsNotPaid*LoanIsGood,LoanValue,"")</calculatedColumnFormula>
    </tableColumn>
    <tableColumn id="4" xr3:uid="{00000000-0010-0000-0000-000004000000}" name="PAYMENT" dataDxfId="3">
      <calculatedColumnFormula>IF(LoanIsNotPaid*LoanIsGood,MonthlyPayment,"")</calculatedColumnFormula>
    </tableColumn>
    <tableColumn id="5" xr3:uid="{00000000-0010-0000-0000-000005000000}" name="PRINCIPAL" dataDxfId="2">
      <calculatedColumnFormula>IF(LoanIsNotPaid*LoanIsGood,Principal,"")</calculatedColumnFormula>
    </tableColumn>
    <tableColumn id="6" xr3:uid="{00000000-0010-0000-0000-000006000000}" name="INTEREST" dataDxfId="1">
      <calculatedColumnFormula>IF(LoanIsNotPaid*LoanIsGood,InterestAmt,"")</calculatedColumnFormula>
    </tableColumn>
    <tableColumn id="7" xr3:uid="{00000000-0010-0000-0000-000007000000}" name="ENDING BALANCE" dataDxfId="0">
      <calculatedColumnFormula>IF(LoanIsNotPaid*LoanIsGood,EndingBalance,"")</calculatedColumnFormula>
    </tableColumn>
  </tableColumns>
  <tableStyleInfo name="Loan Calculator 2 2" showFirstColumn="0" showLastColumn="0" showRowStripes="1" showColumnStripes="0"/>
  <extLst>
    <ext xmlns:x14="http://schemas.microsoft.com/office/spreadsheetml/2009/9/main" uri="{504A1905-F514-4f6f-8877-14C23A59335A}">
      <x14:table altText="Loan Schedule" altTextSummary="Information will appear here by formulas by what info you fill in up top.  Don't change these formula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9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drawing" Target="../drawings/drawing4.xml"/><Relationship Id="rId21" Type="http://schemas.openxmlformats.org/officeDocument/2006/relationships/ctrlProp" Target="../ctrlProps/ctrlProp34.x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printerSettings" Target="../printerSettings/printerSettings10.bin"/><Relationship Id="rId16" Type="http://schemas.openxmlformats.org/officeDocument/2006/relationships/ctrlProp" Target="../ctrlProps/ctrlProp29.xml"/><Relationship Id="rId20" Type="http://schemas.openxmlformats.org/officeDocument/2006/relationships/ctrlProp" Target="../ctrlProps/ctrlProp33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.xml"/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3" Type="http://schemas.openxmlformats.org/officeDocument/2006/relationships/drawing" Target="../drawings/drawing5.xml"/><Relationship Id="rId21" Type="http://schemas.openxmlformats.org/officeDocument/2006/relationships/ctrlProp" Target="../ctrlProps/ctrlProp51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" Type="http://schemas.openxmlformats.org/officeDocument/2006/relationships/printerSettings" Target="../printerSettings/printerSettings11.bin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drawing" Target="../drawings/drawing6.x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printerSettings" Target="../printerSettings/printerSettings12.bin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2.xml"/><Relationship Id="rId13" Type="http://schemas.openxmlformats.org/officeDocument/2006/relationships/ctrlProp" Target="../ctrlProps/ctrlProp77.xml"/><Relationship Id="rId18" Type="http://schemas.openxmlformats.org/officeDocument/2006/relationships/ctrlProp" Target="../ctrlProps/ctrlProp82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71.xml"/><Relationship Id="rId12" Type="http://schemas.openxmlformats.org/officeDocument/2006/relationships/ctrlProp" Target="../ctrlProps/ctrlProp76.xml"/><Relationship Id="rId17" Type="http://schemas.openxmlformats.org/officeDocument/2006/relationships/ctrlProp" Target="../ctrlProps/ctrlProp81.xml"/><Relationship Id="rId2" Type="http://schemas.openxmlformats.org/officeDocument/2006/relationships/printerSettings" Target="../printerSettings/printerSettings13.bin"/><Relationship Id="rId16" Type="http://schemas.openxmlformats.org/officeDocument/2006/relationships/ctrlProp" Target="../ctrlProps/ctrlProp80.xml"/><Relationship Id="rId20" Type="http://schemas.openxmlformats.org/officeDocument/2006/relationships/ctrlProp" Target="../ctrlProps/ctrlProp84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70.xml"/><Relationship Id="rId11" Type="http://schemas.openxmlformats.org/officeDocument/2006/relationships/ctrlProp" Target="../ctrlProps/ctrlProp75.xml"/><Relationship Id="rId5" Type="http://schemas.openxmlformats.org/officeDocument/2006/relationships/ctrlProp" Target="../ctrlProps/ctrlProp69.xml"/><Relationship Id="rId15" Type="http://schemas.openxmlformats.org/officeDocument/2006/relationships/ctrlProp" Target="../ctrlProps/ctrlProp79.xml"/><Relationship Id="rId10" Type="http://schemas.openxmlformats.org/officeDocument/2006/relationships/ctrlProp" Target="../ctrlProps/ctrlProp74.xml"/><Relationship Id="rId19" Type="http://schemas.openxmlformats.org/officeDocument/2006/relationships/ctrlProp" Target="../ctrlProps/ctrlProp83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73.xml"/><Relationship Id="rId14" Type="http://schemas.openxmlformats.org/officeDocument/2006/relationships/ctrlProp" Target="../ctrlProps/ctrlProp78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8.xml"/><Relationship Id="rId13" Type="http://schemas.openxmlformats.org/officeDocument/2006/relationships/ctrlProp" Target="../ctrlProps/ctrlProp93.xml"/><Relationship Id="rId18" Type="http://schemas.openxmlformats.org/officeDocument/2006/relationships/ctrlProp" Target="../ctrlProps/ctrlProp98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87.xml"/><Relationship Id="rId12" Type="http://schemas.openxmlformats.org/officeDocument/2006/relationships/ctrlProp" Target="../ctrlProps/ctrlProp92.xml"/><Relationship Id="rId17" Type="http://schemas.openxmlformats.org/officeDocument/2006/relationships/ctrlProp" Target="../ctrlProps/ctrlProp97.xml"/><Relationship Id="rId2" Type="http://schemas.openxmlformats.org/officeDocument/2006/relationships/printerSettings" Target="../printerSettings/printerSettings14.bin"/><Relationship Id="rId16" Type="http://schemas.openxmlformats.org/officeDocument/2006/relationships/ctrlProp" Target="../ctrlProps/ctrlProp96.xml"/><Relationship Id="rId20" Type="http://schemas.openxmlformats.org/officeDocument/2006/relationships/ctrlProp" Target="../ctrlProps/ctrlProp100.xml"/><Relationship Id="rId1" Type="http://schemas.openxmlformats.org/officeDocument/2006/relationships/hyperlink" Target="http://www.skeeterboatcenter.com/" TargetMode="External"/><Relationship Id="rId6" Type="http://schemas.openxmlformats.org/officeDocument/2006/relationships/ctrlProp" Target="../ctrlProps/ctrlProp86.xml"/><Relationship Id="rId11" Type="http://schemas.openxmlformats.org/officeDocument/2006/relationships/ctrlProp" Target="../ctrlProps/ctrlProp91.xml"/><Relationship Id="rId5" Type="http://schemas.openxmlformats.org/officeDocument/2006/relationships/ctrlProp" Target="../ctrlProps/ctrlProp85.xml"/><Relationship Id="rId15" Type="http://schemas.openxmlformats.org/officeDocument/2006/relationships/ctrlProp" Target="../ctrlProps/ctrlProp95.xml"/><Relationship Id="rId10" Type="http://schemas.openxmlformats.org/officeDocument/2006/relationships/ctrlProp" Target="../ctrlProps/ctrlProp90.xml"/><Relationship Id="rId19" Type="http://schemas.openxmlformats.org/officeDocument/2006/relationships/ctrlProp" Target="../ctrlProps/ctrlProp99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89.xml"/><Relationship Id="rId14" Type="http://schemas.openxmlformats.org/officeDocument/2006/relationships/ctrlProp" Target="../ctrlProps/ctrlProp94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  <pageSetUpPr fitToPage="1"/>
  </sheetPr>
  <dimension ref="A1:Z79"/>
  <sheetViews>
    <sheetView workbookViewId="0">
      <selection activeCell="A19" sqref="A19:E19"/>
    </sheetView>
  </sheetViews>
  <sheetFormatPr defaultRowHeight="15" x14ac:dyDescent="0.25"/>
  <cols>
    <col min="1" max="1" width="10.5703125" style="62" bestFit="1" customWidth="1"/>
    <col min="2" max="2" width="9.140625" style="62"/>
    <col min="3" max="3" width="12" style="62" customWidth="1"/>
    <col min="4" max="4" width="10.85546875" style="62" bestFit="1" customWidth="1"/>
    <col min="5" max="5" width="9.140625" style="62" customWidth="1"/>
    <col min="6" max="6" width="9.85546875" style="59" bestFit="1" customWidth="1"/>
    <col min="7" max="7" width="11.7109375" style="59" customWidth="1"/>
    <col min="8" max="8" width="20.28515625" style="62" bestFit="1" customWidth="1"/>
    <col min="9" max="10" width="9.140625" style="62"/>
    <col min="11" max="11" width="10.85546875" style="62" bestFit="1" customWidth="1"/>
    <col min="12" max="13" width="10.5703125" style="59" bestFit="1" customWidth="1"/>
    <col min="14" max="14" width="9.140625" style="2"/>
    <col min="15" max="15" width="12" style="2" customWidth="1"/>
    <col min="16" max="16384" width="9.140625" style="2"/>
  </cols>
  <sheetData>
    <row r="1" spans="1:20" ht="21.75" thickBot="1" x14ac:dyDescent="0.3">
      <c r="A1" s="428" t="s">
        <v>210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20" ht="14.1" customHeight="1" x14ac:dyDescent="0.25">
      <c r="A2" s="388" t="s">
        <v>140</v>
      </c>
      <c r="B2" s="388"/>
      <c r="C2" s="388"/>
      <c r="D2" s="388"/>
      <c r="E2" s="388"/>
      <c r="F2" s="388"/>
      <c r="G2" s="52"/>
      <c r="H2" s="229" t="s">
        <v>0</v>
      </c>
      <c r="I2" s="229"/>
      <c r="J2" s="445"/>
      <c r="K2" s="445"/>
      <c r="L2" s="445"/>
      <c r="M2" s="445"/>
    </row>
    <row r="3" spans="1:20" ht="14.1" customHeight="1" x14ac:dyDescent="0.25">
      <c r="A3" s="431" t="s">
        <v>141</v>
      </c>
      <c r="B3" s="431"/>
      <c r="C3" s="431"/>
      <c r="D3" s="431"/>
      <c r="E3" s="431"/>
      <c r="F3" s="431"/>
      <c r="G3" s="52"/>
      <c r="H3" s="230" t="s">
        <v>9</v>
      </c>
      <c r="I3" s="446"/>
      <c r="J3" s="431"/>
      <c r="K3" s="431"/>
      <c r="L3" s="431"/>
      <c r="M3" s="431"/>
    </row>
    <row r="4" spans="1:20" ht="14.1" customHeight="1" thickBot="1" x14ac:dyDescent="0.3">
      <c r="A4" s="228" t="s">
        <v>10</v>
      </c>
      <c r="B4" s="444"/>
      <c r="C4" s="444"/>
      <c r="D4" s="444"/>
      <c r="E4" s="444"/>
      <c r="F4" s="444"/>
      <c r="G4" s="53"/>
      <c r="H4" s="432" t="s">
        <v>11</v>
      </c>
      <c r="I4" s="432"/>
      <c r="J4" s="432"/>
      <c r="K4" s="432"/>
      <c r="L4" s="432"/>
      <c r="M4" s="54"/>
    </row>
    <row r="5" spans="1:20" ht="9.9499999999999993" customHeight="1" thickBot="1" x14ac:dyDescent="0.3">
      <c r="A5" s="55"/>
      <c r="B5" s="433"/>
      <c r="C5" s="433"/>
      <c r="D5" s="55"/>
      <c r="E5" s="55"/>
      <c r="F5" s="56"/>
      <c r="G5" s="52"/>
      <c r="H5" s="55"/>
      <c r="I5" s="55"/>
      <c r="J5" s="55"/>
      <c r="K5" s="55"/>
      <c r="L5" s="56"/>
      <c r="M5" s="52"/>
    </row>
    <row r="6" spans="1:20" ht="15.75" thickBot="1" x14ac:dyDescent="0.3">
      <c r="A6" s="57"/>
      <c r="B6" s="434" t="s">
        <v>143</v>
      </c>
      <c r="C6" s="435"/>
      <c r="D6" s="436" t="s">
        <v>54</v>
      </c>
      <c r="E6" s="437"/>
      <c r="F6" s="437"/>
      <c r="G6" s="438"/>
      <c r="H6" s="365">
        <f>VLOOKUP(D6,BOAT!A:B,2,FALSE)</f>
        <v>0</v>
      </c>
      <c r="I6" s="26"/>
      <c r="J6" s="26"/>
      <c r="K6" s="26"/>
      <c r="L6" s="58"/>
      <c r="P6" s="3"/>
      <c r="Q6" s="3"/>
    </row>
    <row r="7" spans="1:20" ht="15.75" thickBot="1" x14ac:dyDescent="0.3">
      <c r="A7" s="57"/>
      <c r="B7" s="57"/>
      <c r="C7" s="57"/>
      <c r="D7" s="57"/>
      <c r="E7" s="57"/>
      <c r="F7" s="57"/>
      <c r="G7" s="57"/>
      <c r="H7" s="52"/>
      <c r="I7" s="26"/>
      <c r="J7" s="26"/>
      <c r="K7" s="26"/>
      <c r="L7" s="58"/>
      <c r="M7" s="52"/>
      <c r="P7" s="3"/>
      <c r="Q7" s="3"/>
    </row>
    <row r="8" spans="1:20" ht="15.75" thickBot="1" x14ac:dyDescent="0.3">
      <c r="A8" s="60"/>
      <c r="B8" s="439" t="s">
        <v>669</v>
      </c>
      <c r="C8" s="440"/>
      <c r="D8" s="441" t="s">
        <v>54</v>
      </c>
      <c r="E8" s="441"/>
      <c r="F8" s="441"/>
      <c r="G8" s="441"/>
      <c r="H8" s="366">
        <f>VLOOKUP(D8,'Loose Motors'!A:B,2,FALSE)</f>
        <v>0</v>
      </c>
      <c r="I8" s="57"/>
      <c r="J8" s="57"/>
      <c r="K8" s="48"/>
      <c r="L8" s="61"/>
      <c r="M8" s="61"/>
      <c r="P8" s="3"/>
    </row>
    <row r="9" spans="1:20" ht="15.75" thickBot="1" x14ac:dyDescent="0.3">
      <c r="A9" s="60"/>
      <c r="B9" s="60"/>
      <c r="C9" s="60"/>
      <c r="D9" s="60"/>
      <c r="E9" s="60"/>
      <c r="F9" s="60"/>
      <c r="G9" s="60"/>
      <c r="H9" s="57"/>
      <c r="I9" s="57"/>
      <c r="J9" s="57"/>
      <c r="N9" s="3"/>
    </row>
    <row r="10" spans="1:20" ht="14.1" customHeight="1" thickBot="1" x14ac:dyDescent="0.3">
      <c r="A10" s="57"/>
      <c r="B10" s="442" t="s">
        <v>51</v>
      </c>
      <c r="C10" s="443"/>
      <c r="D10" s="443" t="s">
        <v>54</v>
      </c>
      <c r="E10" s="443"/>
      <c r="F10" s="443"/>
      <c r="G10" s="443"/>
      <c r="H10" s="366">
        <f>VLOOKUP(D10,COLOR!A:B,2,FALSE)</f>
        <v>0</v>
      </c>
      <c r="I10" s="57"/>
      <c r="J10" s="57"/>
      <c r="K10" s="57"/>
      <c r="L10" s="5"/>
      <c r="M10" s="61"/>
      <c r="T10" s="3"/>
    </row>
    <row r="11" spans="1:20" s="8" customFormat="1" ht="14.1" customHeight="1" x14ac:dyDescent="0.25">
      <c r="A11" s="57"/>
      <c r="B11" s="63"/>
      <c r="C11" s="63"/>
      <c r="D11" s="63"/>
      <c r="E11" s="63"/>
      <c r="F11" s="63"/>
      <c r="G11" s="63"/>
      <c r="H11" s="57"/>
      <c r="I11" s="57"/>
      <c r="J11" s="57"/>
      <c r="K11" s="57"/>
      <c r="L11" s="5"/>
      <c r="M11" s="61"/>
      <c r="T11" s="13"/>
    </row>
    <row r="12" spans="1:20" ht="14.1" customHeight="1" x14ac:dyDescent="0.25">
      <c r="A12" s="57"/>
      <c r="B12" s="433"/>
      <c r="C12" s="433"/>
      <c r="D12" s="433"/>
      <c r="E12" s="433"/>
      <c r="F12" s="433"/>
      <c r="G12" s="433"/>
      <c r="H12" s="64"/>
      <c r="I12" s="49"/>
      <c r="J12" s="52"/>
      <c r="K12" s="51" t="s">
        <v>1</v>
      </c>
      <c r="L12" s="411">
        <f>SUM(H6,H8,H10,)</f>
        <v>0</v>
      </c>
      <c r="M12" s="412"/>
      <c r="N12" s="14"/>
      <c r="P12" s="3"/>
      <c r="Q12" s="3"/>
    </row>
    <row r="13" spans="1:20" ht="9.9499999999999993" customHeight="1" thickBot="1" x14ac:dyDescent="0.3">
      <c r="A13" s="48"/>
      <c r="B13" s="48"/>
      <c r="C13" s="58"/>
      <c r="D13" s="58"/>
      <c r="E13" s="57"/>
      <c r="F13" s="52"/>
      <c r="G13" s="52"/>
      <c r="H13" s="57"/>
      <c r="I13" s="57"/>
      <c r="J13" s="57"/>
      <c r="K13" s="57"/>
      <c r="L13" s="52"/>
      <c r="M13" s="52"/>
      <c r="N13" s="3"/>
    </row>
    <row r="14" spans="1:20" ht="9.9499999999999993" customHeight="1" x14ac:dyDescent="0.25">
      <c r="A14" s="65"/>
      <c r="B14" s="65"/>
      <c r="C14" s="66"/>
      <c r="D14" s="66"/>
      <c r="E14" s="67"/>
      <c r="F14" s="68"/>
      <c r="G14" s="68"/>
      <c r="H14" s="67"/>
      <c r="I14" s="67"/>
      <c r="J14" s="67"/>
      <c r="K14" s="67"/>
      <c r="L14" s="68"/>
      <c r="M14" s="68"/>
      <c r="N14" s="3"/>
    </row>
    <row r="15" spans="1:20" ht="14.1" customHeight="1" x14ac:dyDescent="0.25">
      <c r="A15" s="388" t="s">
        <v>2</v>
      </c>
      <c r="B15" s="388"/>
      <c r="C15" s="388"/>
      <c r="D15" s="77"/>
      <c r="E15" s="77"/>
      <c r="F15" s="78"/>
      <c r="G15" s="79"/>
      <c r="H15" s="387"/>
      <c r="I15" s="387"/>
      <c r="J15" s="387"/>
      <c r="K15" s="387"/>
      <c r="L15" s="80"/>
      <c r="M15" s="69"/>
      <c r="N15" s="8"/>
      <c r="O15" s="8"/>
    </row>
    <row r="16" spans="1:20" ht="14.1" customHeight="1" thickBot="1" x14ac:dyDescent="0.3">
      <c r="A16" s="422" t="s">
        <v>12</v>
      </c>
      <c r="B16" s="422"/>
      <c r="C16" s="422"/>
      <c r="D16" s="422"/>
      <c r="E16" s="422"/>
      <c r="F16" s="81"/>
      <c r="G16" s="82"/>
      <c r="H16" s="395" t="s">
        <v>82</v>
      </c>
      <c r="I16" s="395"/>
      <c r="J16" s="395"/>
      <c r="K16" s="395"/>
      <c r="L16" s="83"/>
      <c r="M16" s="52"/>
      <c r="N16" s="24"/>
      <c r="O16" s="8"/>
    </row>
    <row r="17" spans="1:16" ht="14.1" customHeight="1" x14ac:dyDescent="0.25">
      <c r="A17" s="393" t="s">
        <v>150</v>
      </c>
      <c r="B17" s="393"/>
      <c r="C17" s="393"/>
      <c r="D17" s="393"/>
      <c r="E17" s="393"/>
      <c r="F17" s="81">
        <f>VLOOKUP(A17,LOWRANCE!A:B,2,FALSE)</f>
        <v>0</v>
      </c>
      <c r="G17" s="82"/>
      <c r="H17" s="389" t="s">
        <v>150</v>
      </c>
      <c r="I17" s="389"/>
      <c r="J17" s="389"/>
      <c r="K17" s="389"/>
      <c r="L17" s="83">
        <f>VLOOKUP(H17,'Factory options'!A:B,2,FALSE)</f>
        <v>0</v>
      </c>
      <c r="M17" s="52"/>
      <c r="N17" s="24"/>
      <c r="O17" s="8"/>
    </row>
    <row r="18" spans="1:16" ht="14.1" customHeight="1" x14ac:dyDescent="0.25">
      <c r="A18" s="389" t="s">
        <v>150</v>
      </c>
      <c r="B18" s="389"/>
      <c r="C18" s="389"/>
      <c r="D18" s="389"/>
      <c r="E18" s="389"/>
      <c r="F18" s="81">
        <f>VLOOKUP(A18,LOWRANCE!A:B,2,FALSE)</f>
        <v>0</v>
      </c>
      <c r="G18" s="82"/>
      <c r="H18" s="389" t="s">
        <v>150</v>
      </c>
      <c r="I18" s="389"/>
      <c r="J18" s="389"/>
      <c r="K18" s="389"/>
      <c r="L18" s="83">
        <f>VLOOKUP(H18,'Factory options'!A:B,2,FALSE)</f>
        <v>0</v>
      </c>
      <c r="M18" s="52"/>
      <c r="N18" s="24"/>
      <c r="O18" s="8"/>
    </row>
    <row r="19" spans="1:16" ht="14.1" customHeight="1" x14ac:dyDescent="0.25">
      <c r="A19" s="389" t="s">
        <v>150</v>
      </c>
      <c r="B19" s="389"/>
      <c r="C19" s="389"/>
      <c r="D19" s="389"/>
      <c r="E19" s="389"/>
      <c r="F19" s="81">
        <f>VLOOKUP(A19,LOWRANCE!A:B,2,FALSE)</f>
        <v>0</v>
      </c>
      <c r="G19" s="82"/>
      <c r="H19" s="389" t="s">
        <v>150</v>
      </c>
      <c r="I19" s="389"/>
      <c r="J19" s="389"/>
      <c r="K19" s="389"/>
      <c r="L19" s="83">
        <f>VLOOKUP(H19,'Factory options'!A:B,2,FALSE)</f>
        <v>0</v>
      </c>
      <c r="M19" s="52"/>
      <c r="N19" s="8"/>
      <c r="O19" s="8"/>
    </row>
    <row r="20" spans="1:16" ht="14.1" customHeight="1" x14ac:dyDescent="0.25">
      <c r="A20" s="389" t="s">
        <v>150</v>
      </c>
      <c r="B20" s="389"/>
      <c r="C20" s="389"/>
      <c r="D20" s="389"/>
      <c r="E20" s="389"/>
      <c r="F20" s="81">
        <f>VLOOKUP(A20,LOWRANCE!A:B,2,FALSE)</f>
        <v>0</v>
      </c>
      <c r="G20" s="82"/>
      <c r="H20" s="389" t="s">
        <v>150</v>
      </c>
      <c r="I20" s="389"/>
      <c r="J20" s="389"/>
      <c r="K20" s="389"/>
      <c r="L20" s="83">
        <f>VLOOKUP(H20,'Factory options'!A:B,2,FALSE)</f>
        <v>0</v>
      </c>
      <c r="M20" s="52"/>
      <c r="N20" s="8"/>
      <c r="O20" s="8"/>
    </row>
    <row r="21" spans="1:16" ht="14.1" customHeight="1" x14ac:dyDescent="0.25">
      <c r="A21" s="389" t="s">
        <v>150</v>
      </c>
      <c r="B21" s="389"/>
      <c r="C21" s="389"/>
      <c r="D21" s="389"/>
      <c r="E21" s="389"/>
      <c r="F21" s="81">
        <f>VLOOKUP(A21,LOWRANCE!A:B,2,FALSE)</f>
        <v>0</v>
      </c>
      <c r="G21" s="82"/>
      <c r="H21" s="389" t="s">
        <v>150</v>
      </c>
      <c r="I21" s="389"/>
      <c r="J21" s="389"/>
      <c r="K21" s="389"/>
      <c r="L21" s="83">
        <f>VLOOKUP(H21,'Factory options'!A:B,2,FALSE)</f>
        <v>0</v>
      </c>
      <c r="M21" s="52"/>
      <c r="N21" s="8"/>
      <c r="O21" s="8"/>
    </row>
    <row r="22" spans="1:16" x14ac:dyDescent="0.25">
      <c r="A22" s="389" t="s">
        <v>150</v>
      </c>
      <c r="B22" s="389"/>
      <c r="C22" s="389"/>
      <c r="D22" s="389"/>
      <c r="E22" s="389"/>
      <c r="F22" s="81">
        <f>VLOOKUP(A22,LOWRANCE!A:B,2,FALSE)</f>
        <v>0</v>
      </c>
      <c r="G22" s="82"/>
      <c r="H22" s="389" t="s">
        <v>150</v>
      </c>
      <c r="I22" s="389"/>
      <c r="J22" s="389"/>
      <c r="K22" s="389"/>
      <c r="L22" s="83">
        <f>VLOOKUP(H22,'Factory options'!A:B,2,FALSE)</f>
        <v>0</v>
      </c>
      <c r="M22" s="52"/>
      <c r="N22" s="8"/>
      <c r="O22" s="8"/>
    </row>
    <row r="23" spans="1:16" ht="14.1" customHeight="1" x14ac:dyDescent="0.25">
      <c r="A23" s="389" t="s">
        <v>150</v>
      </c>
      <c r="B23" s="389"/>
      <c r="C23" s="389"/>
      <c r="D23" s="389"/>
      <c r="E23" s="390"/>
      <c r="F23" s="81"/>
      <c r="G23" s="82"/>
      <c r="H23" s="389" t="s">
        <v>150</v>
      </c>
      <c r="I23" s="389"/>
      <c r="J23" s="389"/>
      <c r="K23" s="389"/>
      <c r="L23" s="83">
        <f>VLOOKUP(H23,'Factory options'!A:B,2,FALSE)</f>
        <v>0</v>
      </c>
      <c r="M23" s="52"/>
      <c r="N23" s="8"/>
      <c r="O23" s="8"/>
    </row>
    <row r="24" spans="1:16" ht="14.1" customHeight="1" x14ac:dyDescent="0.25">
      <c r="A24" s="389" t="s">
        <v>150</v>
      </c>
      <c r="B24" s="389"/>
      <c r="C24" s="389"/>
      <c r="D24" s="389"/>
      <c r="E24" s="390"/>
      <c r="F24" s="81"/>
      <c r="G24" s="82"/>
      <c r="H24" s="389" t="s">
        <v>150</v>
      </c>
      <c r="I24" s="389"/>
      <c r="J24" s="389"/>
      <c r="K24" s="389"/>
      <c r="L24" s="83">
        <f>VLOOKUP(H24,'Factory options'!A:B,2,FALSE)</f>
        <v>0</v>
      </c>
      <c r="M24" s="52"/>
      <c r="N24" s="8"/>
      <c r="O24" s="8"/>
    </row>
    <row r="25" spans="1:16" ht="14.1" customHeight="1" x14ac:dyDescent="0.25">
      <c r="A25" s="391"/>
      <c r="B25" s="391"/>
      <c r="C25" s="391"/>
      <c r="D25" s="391"/>
      <c r="E25" s="392"/>
      <c r="F25" s="385"/>
      <c r="G25" s="82"/>
      <c r="H25" s="389" t="s">
        <v>150</v>
      </c>
      <c r="I25" s="389"/>
      <c r="J25" s="389"/>
      <c r="K25" s="389"/>
      <c r="L25" s="83">
        <f>VLOOKUP(H25,'Factory options'!A:B,2,FALSE)</f>
        <v>0</v>
      </c>
      <c r="M25" s="52"/>
      <c r="N25" s="8"/>
      <c r="O25" s="8"/>
    </row>
    <row r="26" spans="1:16" ht="14.1" customHeight="1" thickBot="1" x14ac:dyDescent="0.3">
      <c r="A26" s="395" t="s">
        <v>5</v>
      </c>
      <c r="B26" s="395"/>
      <c r="C26" s="395"/>
      <c r="D26" s="395"/>
      <c r="E26" s="395"/>
      <c r="F26" s="83"/>
      <c r="G26" s="82"/>
      <c r="H26" s="389" t="s">
        <v>150</v>
      </c>
      <c r="I26" s="389"/>
      <c r="J26" s="389"/>
      <c r="K26" s="389"/>
      <c r="L26" s="83">
        <f>VLOOKUP(H26,'Factory options'!A:B,2,FALSE)</f>
        <v>0</v>
      </c>
      <c r="M26" s="58"/>
      <c r="N26" s="8"/>
      <c r="O26" s="6"/>
    </row>
    <row r="27" spans="1:16" ht="14.1" customHeight="1" x14ac:dyDescent="0.25">
      <c r="A27" s="393" t="s">
        <v>150</v>
      </c>
      <c r="B27" s="393"/>
      <c r="C27" s="393"/>
      <c r="D27" s="393"/>
      <c r="E27" s="393"/>
      <c r="F27" s="81">
        <f>VLOOKUP(A27,Humminbird!A:B,2,FALSE)</f>
        <v>0</v>
      </c>
      <c r="G27" s="82"/>
      <c r="H27" s="389" t="s">
        <v>150</v>
      </c>
      <c r="I27" s="389"/>
      <c r="J27" s="389"/>
      <c r="K27" s="389"/>
      <c r="L27" s="83"/>
      <c r="M27" s="52"/>
      <c r="N27" s="8"/>
      <c r="O27" s="8"/>
    </row>
    <row r="28" spans="1:16" ht="14.1" customHeight="1" x14ac:dyDescent="0.25">
      <c r="A28" s="389" t="s">
        <v>150</v>
      </c>
      <c r="B28" s="389"/>
      <c r="C28" s="389"/>
      <c r="D28" s="389"/>
      <c r="E28" s="389"/>
      <c r="F28" s="81">
        <f>VLOOKUP(A28,Humminbird!A:B,2,FALSE)</f>
        <v>0</v>
      </c>
      <c r="G28" s="82"/>
      <c r="H28" s="389" t="s">
        <v>150</v>
      </c>
      <c r="I28" s="389"/>
      <c r="J28" s="389"/>
      <c r="K28" s="389"/>
      <c r="L28" s="83"/>
      <c r="M28" s="52"/>
      <c r="N28" s="8"/>
      <c r="O28" s="8"/>
    </row>
    <row r="29" spans="1:16" ht="14.1" customHeight="1" x14ac:dyDescent="0.25">
      <c r="A29" s="389" t="s">
        <v>150</v>
      </c>
      <c r="B29" s="389"/>
      <c r="C29" s="389"/>
      <c r="D29" s="389"/>
      <c r="E29" s="389"/>
      <c r="F29" s="81">
        <f>VLOOKUP(A29,Humminbird!A:B,2,FALSE)</f>
        <v>0</v>
      </c>
      <c r="G29" s="82"/>
      <c r="H29" s="391"/>
      <c r="I29" s="391"/>
      <c r="J29" s="391"/>
      <c r="K29" s="391"/>
      <c r="L29" s="384"/>
      <c r="M29" s="52"/>
      <c r="N29" s="8"/>
      <c r="O29" s="8"/>
    </row>
    <row r="30" spans="1:16" ht="14.1" customHeight="1" thickBot="1" x14ac:dyDescent="0.3">
      <c r="A30" s="389" t="s">
        <v>150</v>
      </c>
      <c r="B30" s="389"/>
      <c r="C30" s="389"/>
      <c r="D30" s="389"/>
      <c r="E30" s="389"/>
      <c r="F30" s="81">
        <f>VLOOKUP(A30,Humminbird!A:B,2,FALSE)</f>
        <v>0</v>
      </c>
      <c r="G30" s="82"/>
      <c r="H30" s="395" t="s">
        <v>19</v>
      </c>
      <c r="I30" s="395"/>
      <c r="J30" s="395"/>
      <c r="K30" s="395"/>
      <c r="L30" s="83"/>
      <c r="M30" s="58"/>
      <c r="N30" s="8"/>
      <c r="O30" s="8"/>
    </row>
    <row r="31" spans="1:16" ht="14.1" customHeight="1" x14ac:dyDescent="0.25">
      <c r="A31" s="389" t="s">
        <v>150</v>
      </c>
      <c r="B31" s="389"/>
      <c r="C31" s="389"/>
      <c r="D31" s="389"/>
      <c r="E31" s="389"/>
      <c r="F31" s="81">
        <f>VLOOKUP(A31,Humminbird!A:B,2,FALSE)</f>
        <v>0</v>
      </c>
      <c r="G31" s="82"/>
      <c r="H31" s="389" t="s">
        <v>150</v>
      </c>
      <c r="I31" s="389"/>
      <c r="J31" s="389"/>
      <c r="K31" s="389"/>
      <c r="L31" s="83">
        <f>VLOOKUP(H31,TRAILER!A:B,2,FALSE)</f>
        <v>0</v>
      </c>
      <c r="M31" s="52"/>
      <c r="N31" s="8"/>
      <c r="O31" s="8"/>
    </row>
    <row r="32" spans="1:16" ht="14.1" customHeight="1" x14ac:dyDescent="0.25">
      <c r="A32" s="389" t="s">
        <v>150</v>
      </c>
      <c r="B32" s="389"/>
      <c r="C32" s="389"/>
      <c r="D32" s="389"/>
      <c r="E32" s="389"/>
      <c r="F32" s="81">
        <f>VLOOKUP(A32,Humminbird!A:B,2,FALSE)</f>
        <v>0</v>
      </c>
      <c r="G32" s="82"/>
      <c r="H32" s="389" t="s">
        <v>150</v>
      </c>
      <c r="I32" s="389"/>
      <c r="J32" s="389"/>
      <c r="K32" s="389"/>
      <c r="L32" s="83">
        <f>VLOOKUP(H32,TRAILER!A:B,2,FALSE)</f>
        <v>0</v>
      </c>
      <c r="M32" s="52"/>
      <c r="N32" s="8"/>
      <c r="O32" s="8"/>
      <c r="P32" s="3"/>
    </row>
    <row r="33" spans="1:16" ht="14.1" customHeight="1" x14ac:dyDescent="0.25">
      <c r="A33" s="389" t="s">
        <v>150</v>
      </c>
      <c r="B33" s="389"/>
      <c r="C33" s="389"/>
      <c r="D33" s="389"/>
      <c r="E33" s="390"/>
      <c r="F33" s="81"/>
      <c r="G33" s="82"/>
      <c r="H33" s="389" t="s">
        <v>150</v>
      </c>
      <c r="I33" s="389"/>
      <c r="J33" s="389"/>
      <c r="K33" s="389"/>
      <c r="L33" s="83">
        <f>VLOOKUP(H33,TRAILER!A:B,2,FALSE)</f>
        <v>0</v>
      </c>
      <c r="M33" s="61"/>
      <c r="N33" s="8"/>
      <c r="O33" s="8"/>
    </row>
    <row r="34" spans="1:16" ht="14.1" customHeight="1" x14ac:dyDescent="0.25">
      <c r="A34" s="389" t="s">
        <v>150</v>
      </c>
      <c r="B34" s="389"/>
      <c r="C34" s="389"/>
      <c r="D34" s="389"/>
      <c r="E34" s="390"/>
      <c r="F34" s="81"/>
      <c r="G34" s="82"/>
      <c r="H34" s="389" t="s">
        <v>150</v>
      </c>
      <c r="I34" s="389"/>
      <c r="J34" s="389"/>
      <c r="K34" s="389"/>
      <c r="L34" s="83">
        <f>VLOOKUP(H34,TRAILER!A:B,2,FALSE)</f>
        <v>0</v>
      </c>
      <c r="M34" s="61"/>
      <c r="N34" s="8"/>
      <c r="O34" s="8"/>
    </row>
    <row r="35" spans="1:16" ht="14.1" customHeight="1" x14ac:dyDescent="0.25">
      <c r="A35" s="391"/>
      <c r="B35" s="391"/>
      <c r="C35" s="391"/>
      <c r="D35" s="391"/>
      <c r="E35" s="392"/>
      <c r="F35" s="385"/>
      <c r="G35" s="82"/>
      <c r="H35" s="389" t="s">
        <v>150</v>
      </c>
      <c r="I35" s="389"/>
      <c r="J35" s="389"/>
      <c r="K35" s="389"/>
      <c r="L35" s="83"/>
      <c r="M35" s="61"/>
      <c r="N35" s="8"/>
      <c r="O35" s="8"/>
    </row>
    <row r="36" spans="1:16" ht="14.1" customHeight="1" thickBot="1" x14ac:dyDescent="0.3">
      <c r="A36" s="395" t="s">
        <v>44</v>
      </c>
      <c r="B36" s="395"/>
      <c r="C36" s="395"/>
      <c r="D36" s="395"/>
      <c r="E36" s="395"/>
      <c r="F36" s="83"/>
      <c r="G36" s="82"/>
      <c r="H36" s="389" t="s">
        <v>150</v>
      </c>
      <c r="I36" s="389"/>
      <c r="J36" s="389"/>
      <c r="K36" s="389"/>
      <c r="L36" s="83"/>
      <c r="M36" s="61"/>
      <c r="N36" s="8"/>
      <c r="O36" s="8"/>
    </row>
    <row r="37" spans="1:16" ht="14.1" customHeight="1" x14ac:dyDescent="0.25">
      <c r="A37" s="393" t="s">
        <v>150</v>
      </c>
      <c r="B37" s="393"/>
      <c r="C37" s="393"/>
      <c r="D37" s="393"/>
      <c r="E37" s="397"/>
      <c r="F37" s="83">
        <f>VLOOKUP(A37,'LOCATOR MOUNTS'!A:B,2,FALSE)</f>
        <v>0</v>
      </c>
      <c r="G37" s="82"/>
      <c r="H37" s="394"/>
      <c r="I37" s="394"/>
      <c r="J37" s="394"/>
      <c r="K37" s="394"/>
      <c r="L37" s="384"/>
      <c r="M37" s="61"/>
      <c r="N37" s="8"/>
      <c r="O37" s="8"/>
    </row>
    <row r="38" spans="1:16" ht="14.1" customHeight="1" thickBot="1" x14ac:dyDescent="0.3">
      <c r="A38" s="396" t="s">
        <v>150</v>
      </c>
      <c r="B38" s="396"/>
      <c r="C38" s="396"/>
      <c r="D38" s="396"/>
      <c r="E38" s="390"/>
      <c r="F38" s="83">
        <f>VLOOKUP(A38,'LOCATOR MOUNTS'!A:B,2,FALSE)</f>
        <v>0</v>
      </c>
      <c r="G38" s="82"/>
      <c r="H38" s="395" t="s">
        <v>83</v>
      </c>
      <c r="I38" s="395"/>
      <c r="J38" s="395"/>
      <c r="K38" s="395"/>
      <c r="L38" s="83"/>
      <c r="M38" s="62"/>
      <c r="N38" s="8"/>
      <c r="O38" s="8"/>
    </row>
    <row r="39" spans="1:16" ht="14.1" customHeight="1" x14ac:dyDescent="0.25">
      <c r="A39" s="396" t="s">
        <v>150</v>
      </c>
      <c r="B39" s="396"/>
      <c r="C39" s="396"/>
      <c r="D39" s="396"/>
      <c r="E39" s="390"/>
      <c r="F39" s="83">
        <f>VLOOKUP(A39,'LOCATOR MOUNTS'!A:B,2,FALSE)</f>
        <v>0</v>
      </c>
      <c r="G39" s="82"/>
      <c r="H39" s="393" t="s">
        <v>150</v>
      </c>
      <c r="I39" s="393"/>
      <c r="J39" s="393"/>
      <c r="K39" s="397"/>
      <c r="L39" s="83">
        <f>VLOOKUP(H39,'Dealer Accessories'!A:B,2,FALSE)</f>
        <v>0</v>
      </c>
      <c r="M39" s="62"/>
      <c r="N39" s="8"/>
      <c r="O39" s="8"/>
    </row>
    <row r="40" spans="1:16" ht="14.1" customHeight="1" x14ac:dyDescent="0.25">
      <c r="A40" s="396" t="s">
        <v>150</v>
      </c>
      <c r="B40" s="396"/>
      <c r="C40" s="396"/>
      <c r="D40" s="396"/>
      <c r="E40" s="390"/>
      <c r="F40" s="83"/>
      <c r="G40" s="82"/>
      <c r="H40" s="389" t="s">
        <v>150</v>
      </c>
      <c r="I40" s="389"/>
      <c r="J40" s="389"/>
      <c r="K40" s="390"/>
      <c r="L40" s="83">
        <f>VLOOKUP(H40,'Dealer Accessories'!A:B,2,FALSE)</f>
        <v>0</v>
      </c>
      <c r="M40" s="62"/>
      <c r="N40" s="8"/>
      <c r="O40" s="8"/>
    </row>
    <row r="41" spans="1:16" ht="14.1" customHeight="1" x14ac:dyDescent="0.25">
      <c r="A41" s="396" t="s">
        <v>150</v>
      </c>
      <c r="B41" s="396"/>
      <c r="C41" s="396"/>
      <c r="D41" s="396"/>
      <c r="E41" s="390"/>
      <c r="F41" s="83"/>
      <c r="G41" s="82"/>
      <c r="H41" s="389" t="s">
        <v>150</v>
      </c>
      <c r="I41" s="389"/>
      <c r="J41" s="389"/>
      <c r="K41" s="390"/>
      <c r="L41" s="83">
        <f>VLOOKUP(H41,'Dealer Accessories'!A:B,2,FALSE)</f>
        <v>0</v>
      </c>
      <c r="M41" s="62"/>
      <c r="N41" s="8"/>
      <c r="O41" s="8"/>
    </row>
    <row r="42" spans="1:16" ht="14.1" customHeight="1" x14ac:dyDescent="0.25">
      <c r="A42" s="394"/>
      <c r="B42" s="394"/>
      <c r="C42" s="394"/>
      <c r="D42" s="394"/>
      <c r="E42" s="392"/>
      <c r="F42" s="384"/>
      <c r="G42" s="82"/>
      <c r="H42" s="389" t="s">
        <v>150</v>
      </c>
      <c r="I42" s="389"/>
      <c r="J42" s="389"/>
      <c r="K42" s="390"/>
      <c r="L42" s="83">
        <f>VLOOKUP(H42,'Dealer Accessories'!A:B,2,FALSE)</f>
        <v>0</v>
      </c>
      <c r="M42" s="62"/>
      <c r="N42" s="8"/>
      <c r="O42" s="8"/>
    </row>
    <row r="43" spans="1:16" ht="14.1" customHeight="1" thickBot="1" x14ac:dyDescent="0.3">
      <c r="A43" s="395" t="s">
        <v>13</v>
      </c>
      <c r="B43" s="395"/>
      <c r="C43" s="395"/>
      <c r="D43" s="395"/>
      <c r="E43" s="395"/>
      <c r="F43" s="83"/>
      <c r="G43" s="82"/>
      <c r="H43" s="389" t="s">
        <v>150</v>
      </c>
      <c r="I43" s="389"/>
      <c r="J43" s="389"/>
      <c r="K43" s="390"/>
      <c r="L43" s="83">
        <f>VLOOKUP(H43,'Dealer Accessories'!A:B,2,FALSE)</f>
        <v>0</v>
      </c>
      <c r="M43" s="62"/>
      <c r="N43" s="8"/>
      <c r="O43" s="8"/>
    </row>
    <row r="44" spans="1:16" ht="14.1" customHeight="1" x14ac:dyDescent="0.25">
      <c r="A44" s="398" t="s">
        <v>150</v>
      </c>
      <c r="B44" s="398"/>
      <c r="C44" s="398"/>
      <c r="D44" s="398"/>
      <c r="E44" s="398"/>
      <c r="F44" s="84">
        <f>VLOOKUP(A44,MINNKOTA!A:B,2,FALSE)</f>
        <v>0</v>
      </c>
      <c r="G44" s="82"/>
      <c r="H44" s="389" t="s">
        <v>150</v>
      </c>
      <c r="I44" s="389"/>
      <c r="J44" s="389"/>
      <c r="K44" s="390"/>
      <c r="L44" s="83">
        <f>VLOOKUP(H44,'Dealer Accessories'!A:B,2,FALSE)</f>
        <v>0</v>
      </c>
      <c r="M44" s="62"/>
      <c r="N44" s="8"/>
      <c r="O44" s="8"/>
    </row>
    <row r="45" spans="1:16" ht="14.1" customHeight="1" x14ac:dyDescent="0.25">
      <c r="A45" s="399" t="s">
        <v>150</v>
      </c>
      <c r="B45" s="399"/>
      <c r="C45" s="399"/>
      <c r="D45" s="399"/>
      <c r="E45" s="400"/>
      <c r="F45" s="84">
        <f>VLOOKUP(A45,MINNKOTA!A:B,2,FALSE)</f>
        <v>0</v>
      </c>
      <c r="G45" s="82"/>
      <c r="H45" s="389" t="s">
        <v>150</v>
      </c>
      <c r="I45" s="389"/>
      <c r="J45" s="389"/>
      <c r="K45" s="390"/>
      <c r="L45" s="83">
        <f>VLOOKUP(H45,'Dealer Accessories'!A:B,2,FALSE)</f>
        <v>0</v>
      </c>
      <c r="M45" s="62"/>
      <c r="N45" s="8"/>
      <c r="O45" s="8"/>
      <c r="P45" s="8"/>
    </row>
    <row r="46" spans="1:16" x14ac:dyDescent="0.25">
      <c r="A46" s="399" t="s">
        <v>150</v>
      </c>
      <c r="B46" s="399"/>
      <c r="C46" s="399"/>
      <c r="D46" s="399"/>
      <c r="E46" s="400"/>
      <c r="F46" s="84">
        <f>VLOOKUP(A46,MINNKOTA!A:B,2,FALSE)</f>
        <v>0</v>
      </c>
      <c r="G46" s="82"/>
      <c r="H46" s="389" t="s">
        <v>150</v>
      </c>
      <c r="I46" s="389"/>
      <c r="J46" s="389"/>
      <c r="K46" s="390"/>
      <c r="L46" s="83">
        <f>VLOOKUP(H46,'Dealer Accessories'!A:B,2,FALSE)</f>
        <v>0</v>
      </c>
      <c r="M46" s="62"/>
      <c r="N46" s="8"/>
      <c r="O46" s="8"/>
    </row>
    <row r="47" spans="1:16" ht="14.1" customHeight="1" x14ac:dyDescent="0.25">
      <c r="A47" s="424" t="s">
        <v>150</v>
      </c>
      <c r="B47" s="424"/>
      <c r="C47" s="424"/>
      <c r="D47" s="424"/>
      <c r="E47" s="425"/>
      <c r="F47" s="84"/>
      <c r="G47" s="85"/>
      <c r="H47" s="389" t="s">
        <v>150</v>
      </c>
      <c r="I47" s="389"/>
      <c r="J47" s="389"/>
      <c r="K47" s="389"/>
      <c r="L47" s="83"/>
      <c r="M47" s="62"/>
      <c r="N47" s="8"/>
      <c r="O47" s="8"/>
    </row>
    <row r="48" spans="1:16" ht="14.1" customHeight="1" x14ac:dyDescent="0.25">
      <c r="A48" s="426" t="s">
        <v>150</v>
      </c>
      <c r="B48" s="426"/>
      <c r="C48" s="426"/>
      <c r="D48" s="426"/>
      <c r="E48" s="426"/>
      <c r="F48" s="84"/>
      <c r="G48" s="85"/>
      <c r="H48" s="389" t="s">
        <v>150</v>
      </c>
      <c r="I48" s="389"/>
      <c r="J48" s="389"/>
      <c r="K48" s="389"/>
      <c r="L48" s="83"/>
      <c r="M48" s="62"/>
      <c r="N48" s="8"/>
      <c r="O48" s="8"/>
    </row>
    <row r="49" spans="1:26" ht="14.1" customHeight="1" thickBot="1" x14ac:dyDescent="0.3">
      <c r="A49" s="427"/>
      <c r="B49" s="427"/>
      <c r="C49" s="427"/>
      <c r="D49" s="427"/>
      <c r="E49" s="427"/>
      <c r="F49" s="386"/>
      <c r="G49" s="85"/>
      <c r="H49" s="395" t="s">
        <v>684</v>
      </c>
      <c r="I49" s="395"/>
      <c r="J49" s="395"/>
      <c r="K49" s="395"/>
      <c r="L49" s="83"/>
      <c r="M49" s="62"/>
      <c r="N49" s="8"/>
      <c r="O49" s="8"/>
    </row>
    <row r="50" spans="1:26" ht="14.1" customHeight="1" thickBot="1" x14ac:dyDescent="0.3">
      <c r="A50" s="395" t="s">
        <v>798</v>
      </c>
      <c r="B50" s="395"/>
      <c r="C50" s="395"/>
      <c r="D50" s="395"/>
      <c r="E50" s="395"/>
      <c r="F50" s="83"/>
      <c r="G50" s="85"/>
      <c r="H50" s="389" t="s">
        <v>150</v>
      </c>
      <c r="I50" s="389"/>
      <c r="J50" s="389"/>
      <c r="K50" s="390"/>
      <c r="L50" s="83">
        <f>VLOOKUP(H50,'Loose Motor Accy'!A:B,2,FALSE)</f>
        <v>0</v>
      </c>
      <c r="M50" s="62"/>
      <c r="N50" s="8"/>
      <c r="O50" s="8"/>
    </row>
    <row r="51" spans="1:26" x14ac:dyDescent="0.25">
      <c r="A51" s="393" t="s">
        <v>150</v>
      </c>
      <c r="B51" s="393"/>
      <c r="C51" s="393"/>
      <c r="D51" s="393"/>
      <c r="E51" s="397"/>
      <c r="F51" s="83">
        <f>VLOOKUP(A51,Garmin!A:B,2,FALSE)</f>
        <v>0</v>
      </c>
      <c r="G51" s="85"/>
      <c r="H51" s="389" t="s">
        <v>150</v>
      </c>
      <c r="I51" s="389"/>
      <c r="J51" s="389"/>
      <c r="K51" s="390"/>
      <c r="L51" s="83">
        <f>VLOOKUP(H51,'Loose Motor Accy'!A:B,2,FALSE)</f>
        <v>0</v>
      </c>
      <c r="M51" s="62"/>
      <c r="N51" s="8"/>
      <c r="O51" s="8"/>
      <c r="P51" s="8"/>
    </row>
    <row r="52" spans="1:26" x14ac:dyDescent="0.25">
      <c r="A52" s="399" t="s">
        <v>150</v>
      </c>
      <c r="B52" s="399"/>
      <c r="C52" s="399"/>
      <c r="D52" s="399"/>
      <c r="E52" s="400"/>
      <c r="F52" s="83">
        <f>VLOOKUP(A52,Garmin!A:B,2,FALSE)</f>
        <v>0</v>
      </c>
      <c r="G52" s="85"/>
      <c r="H52" s="389" t="s">
        <v>150</v>
      </c>
      <c r="I52" s="389"/>
      <c r="J52" s="389"/>
      <c r="K52" s="390"/>
      <c r="L52" s="83">
        <f>VLOOKUP(H52,'Loose Motor Accy'!A:B,2,FALSE)</f>
        <v>0</v>
      </c>
      <c r="M52" s="62"/>
      <c r="N52" s="8"/>
      <c r="O52" s="8"/>
    </row>
    <row r="53" spans="1:26" x14ac:dyDescent="0.25">
      <c r="A53" s="399" t="s">
        <v>150</v>
      </c>
      <c r="B53" s="399"/>
      <c r="C53" s="399"/>
      <c r="D53" s="399"/>
      <c r="E53" s="400"/>
      <c r="F53" s="83">
        <f>VLOOKUP(A53,Garmin!A:B,2,FALSE)</f>
        <v>0</v>
      </c>
      <c r="G53" s="45"/>
      <c r="H53" s="389" t="s">
        <v>150</v>
      </c>
      <c r="I53" s="389"/>
      <c r="J53" s="389"/>
      <c r="K53" s="390"/>
      <c r="L53" s="83">
        <f>VLOOKUP(H53,'Loose Motor Accy'!A:B,2,FALSE)</f>
        <v>0</v>
      </c>
      <c r="M53" s="62"/>
      <c r="N53" s="8"/>
      <c r="O53" s="8"/>
    </row>
    <row r="54" spans="1:26" ht="14.1" customHeight="1" x14ac:dyDescent="0.25">
      <c r="A54" s="399" t="s">
        <v>150</v>
      </c>
      <c r="B54" s="399"/>
      <c r="C54" s="399"/>
      <c r="D54" s="399"/>
      <c r="E54" s="400"/>
      <c r="F54" s="83">
        <f>VLOOKUP(A54,Garmin!A:B,2,FALSE)</f>
        <v>0</v>
      </c>
      <c r="G54" s="88"/>
      <c r="H54" s="389" t="s">
        <v>150</v>
      </c>
      <c r="I54" s="389"/>
      <c r="J54" s="389"/>
      <c r="K54" s="390"/>
      <c r="L54" s="83"/>
      <c r="M54" s="62"/>
      <c r="N54" s="8"/>
      <c r="O54" s="8"/>
      <c r="U54" s="8"/>
      <c r="V54" s="8"/>
      <c r="W54" s="8"/>
      <c r="X54" s="8"/>
      <c r="Y54" s="8"/>
      <c r="Z54" s="8"/>
    </row>
    <row r="55" spans="1:26" ht="14.1" customHeight="1" x14ac:dyDescent="0.25">
      <c r="A55" s="399" t="s">
        <v>150</v>
      </c>
      <c r="B55" s="399"/>
      <c r="C55" s="399"/>
      <c r="D55" s="399"/>
      <c r="E55" s="400"/>
      <c r="F55" s="83">
        <f>VLOOKUP(A55,Garmin!A:B,2,FALSE)</f>
        <v>0</v>
      </c>
      <c r="G55" s="46"/>
      <c r="H55" s="456"/>
      <c r="I55" s="456"/>
      <c r="J55" s="456"/>
      <c r="K55" s="457"/>
      <c r="L55" s="384"/>
      <c r="M55" s="57"/>
      <c r="N55" s="8"/>
      <c r="O55" s="8"/>
      <c r="U55" s="8"/>
      <c r="V55" s="8"/>
      <c r="W55" s="8"/>
      <c r="X55" s="8"/>
      <c r="Y55" s="8"/>
      <c r="Z55" s="8"/>
    </row>
    <row r="56" spans="1:26" ht="14.1" customHeight="1" x14ac:dyDescent="0.25">
      <c r="A56" s="399" t="s">
        <v>150</v>
      </c>
      <c r="B56" s="399"/>
      <c r="C56" s="399"/>
      <c r="D56" s="399"/>
      <c r="E56" s="400"/>
      <c r="F56" s="83">
        <f>VLOOKUP(A56,Garmin!A:B,2,FALSE)</f>
        <v>0</v>
      </c>
      <c r="G56" s="72"/>
      <c r="H56" s="423"/>
      <c r="I56" s="423"/>
      <c r="J56" s="423"/>
      <c r="K56" s="423"/>
      <c r="L56" s="86"/>
      <c r="M56" s="62"/>
      <c r="N56" s="8"/>
      <c r="O56" s="8"/>
      <c r="U56" s="8"/>
      <c r="V56" s="8"/>
      <c r="W56" s="8"/>
      <c r="X56" s="8"/>
      <c r="Y56" s="8"/>
      <c r="Z56" s="8"/>
    </row>
    <row r="57" spans="1:26" ht="14.1" customHeight="1" x14ac:dyDescent="0.25">
      <c r="H57" s="87"/>
      <c r="I57" s="87"/>
      <c r="J57" s="87"/>
      <c r="K57" s="87"/>
      <c r="L57" s="89"/>
      <c r="M57" s="71"/>
      <c r="N57" s="8"/>
      <c r="O57" s="8"/>
    </row>
    <row r="58" spans="1:26" ht="14.1" customHeight="1" x14ac:dyDescent="0.25">
      <c r="H58" s="418" t="s">
        <v>16</v>
      </c>
      <c r="I58" s="418"/>
      <c r="J58" s="418"/>
      <c r="K58" s="419"/>
      <c r="L58" s="411">
        <f>L12</f>
        <v>0</v>
      </c>
      <c r="M58" s="412"/>
      <c r="N58" s="8"/>
      <c r="O58" s="8"/>
    </row>
    <row r="59" spans="1:26" ht="14.1" customHeight="1" thickBot="1" x14ac:dyDescent="0.3">
      <c r="A59" s="112" t="s">
        <v>850</v>
      </c>
      <c r="B59" s="112"/>
      <c r="C59" s="112"/>
      <c r="D59" s="112"/>
      <c r="E59" s="112"/>
      <c r="F59" s="112"/>
      <c r="G59" s="112"/>
      <c r="H59" s="416" t="s">
        <v>20</v>
      </c>
      <c r="I59" s="416"/>
      <c r="J59" s="416"/>
      <c r="K59" s="417"/>
      <c r="L59" s="411">
        <f>SUM(F17:F51,L17:L56)</f>
        <v>0</v>
      </c>
      <c r="M59" s="412"/>
      <c r="N59" s="8"/>
      <c r="O59" s="8"/>
    </row>
    <row r="60" spans="1:26" s="8" customFormat="1" ht="14.1" customHeight="1" thickTop="1" x14ac:dyDescent="0.35">
      <c r="A60" s="115"/>
      <c r="B60" s="116"/>
      <c r="C60" s="116"/>
      <c r="D60" s="116"/>
      <c r="E60" s="116"/>
      <c r="F60" s="116"/>
      <c r="G60" s="116"/>
      <c r="H60" s="73"/>
      <c r="I60" s="420" t="s">
        <v>142</v>
      </c>
      <c r="J60" s="420"/>
      <c r="K60" s="421"/>
      <c r="L60" s="401">
        <v>1450</v>
      </c>
      <c r="M60" s="402"/>
      <c r="U60" s="2"/>
      <c r="V60" s="2"/>
      <c r="W60" s="2"/>
      <c r="X60" s="2"/>
      <c r="Y60" s="2"/>
      <c r="Z60" s="2"/>
    </row>
    <row r="61" spans="1:26" s="8" customFormat="1" x14ac:dyDescent="0.25">
      <c r="A61" s="383" t="s">
        <v>851</v>
      </c>
      <c r="B61" s="383"/>
      <c r="C61" s="383"/>
      <c r="D61" s="447">
        <f t="shared" ref="D61" si="0">$L$68</f>
        <v>1450</v>
      </c>
      <c r="E61" s="447"/>
      <c r="F61" s="447"/>
      <c r="G61" s="59"/>
      <c r="H61" s="73"/>
      <c r="I61" s="73"/>
      <c r="J61" s="74"/>
      <c r="K61" s="50"/>
      <c r="L61" s="75"/>
      <c r="M61" s="76"/>
      <c r="P61" s="2"/>
      <c r="U61" s="2"/>
      <c r="V61" s="2"/>
      <c r="W61" s="2"/>
      <c r="X61" s="2"/>
      <c r="Y61" s="2"/>
      <c r="Z61" s="2"/>
    </row>
    <row r="62" spans="1:26" s="8" customFormat="1" x14ac:dyDescent="0.25">
      <c r="A62" s="383" t="s">
        <v>852</v>
      </c>
      <c r="B62" s="383"/>
      <c r="C62" s="383"/>
      <c r="D62" s="448">
        <v>5.5E-2</v>
      </c>
      <c r="E62" s="448"/>
      <c r="F62" s="448"/>
      <c r="G62" s="59"/>
      <c r="H62" s="48"/>
      <c r="I62" s="48"/>
      <c r="J62" s="48"/>
      <c r="K62" s="48" t="s">
        <v>17</v>
      </c>
      <c r="L62" s="413">
        <f>L58+L59+L60</f>
        <v>1450</v>
      </c>
      <c r="M62" s="414"/>
      <c r="P62" s="2"/>
      <c r="U62" s="2"/>
      <c r="V62" s="2"/>
      <c r="W62" s="2"/>
      <c r="X62" s="2"/>
      <c r="Y62" s="2"/>
      <c r="Z62" s="2"/>
    </row>
    <row r="63" spans="1:26" s="8" customFormat="1" ht="15.75" thickBot="1" x14ac:dyDescent="0.3">
      <c r="A63" s="383" t="s">
        <v>853</v>
      </c>
      <c r="B63" s="383"/>
      <c r="C63" s="383"/>
      <c r="D63" s="449">
        <v>15</v>
      </c>
      <c r="E63" s="449"/>
      <c r="F63" s="449"/>
      <c r="G63" s="59"/>
      <c r="H63" s="70"/>
      <c r="I63" s="70"/>
      <c r="J63" s="420"/>
      <c r="K63" s="421"/>
      <c r="L63" s="401"/>
      <c r="M63" s="402"/>
      <c r="U63" s="2"/>
      <c r="V63" s="2"/>
      <c r="W63" s="2"/>
      <c r="X63" s="2"/>
      <c r="Y63" s="2"/>
      <c r="Z63" s="2"/>
    </row>
    <row r="64" spans="1:26" s="8" customFormat="1" ht="34.5" thickBot="1" x14ac:dyDescent="0.35">
      <c r="A64" s="450" t="s">
        <v>854</v>
      </c>
      <c r="B64" s="451"/>
      <c r="C64" s="452"/>
      <c r="D64" s="453">
        <f>IF(COUNTA(D61:E63)&lt;3,"---",PMT(D62/12,D63*12,-D61))</f>
        <v>11.847710092006519</v>
      </c>
      <c r="E64" s="454"/>
      <c r="F64" s="455"/>
      <c r="G64" s="59"/>
      <c r="H64" s="70"/>
      <c r="I64" s="70"/>
      <c r="J64" s="420"/>
      <c r="K64" s="421"/>
      <c r="L64" s="401">
        <v>0</v>
      </c>
      <c r="M64" s="402"/>
      <c r="U64" s="2"/>
      <c r="V64" s="2"/>
      <c r="W64" s="2"/>
      <c r="X64" s="2"/>
      <c r="Y64" s="2"/>
      <c r="Z64" s="2"/>
    </row>
    <row r="65" spans="9:16" x14ac:dyDescent="0.25">
      <c r="I65" s="49"/>
      <c r="J65" s="415" t="s">
        <v>462</v>
      </c>
      <c r="K65" s="417"/>
      <c r="L65" s="403">
        <v>0</v>
      </c>
      <c r="M65" s="404"/>
      <c r="N65" s="8"/>
      <c r="O65" s="8"/>
      <c r="P65" s="8"/>
    </row>
    <row r="66" spans="9:16" ht="14.1" customHeight="1" x14ac:dyDescent="0.25">
      <c r="I66" s="49"/>
      <c r="J66" s="415" t="s">
        <v>31</v>
      </c>
      <c r="K66" s="417"/>
      <c r="L66" s="405">
        <v>0</v>
      </c>
      <c r="M66" s="406"/>
      <c r="N66" s="8"/>
      <c r="O66" s="8"/>
      <c r="P66" s="8"/>
    </row>
    <row r="67" spans="9:16" ht="14.1" customHeight="1" thickBot="1" x14ac:dyDescent="0.3">
      <c r="J67" s="415" t="s">
        <v>32</v>
      </c>
      <c r="K67" s="415"/>
      <c r="L67" s="407">
        <v>0</v>
      </c>
      <c r="M67" s="408"/>
      <c r="N67" s="8"/>
      <c r="O67" s="8"/>
    </row>
    <row r="68" spans="9:16" ht="14.1" customHeight="1" thickBot="1" x14ac:dyDescent="0.3">
      <c r="J68" s="415" t="s">
        <v>14</v>
      </c>
      <c r="K68" s="415"/>
      <c r="L68" s="409">
        <f>SUM(L62+L63+L64+L65-L66-L67)</f>
        <v>1450</v>
      </c>
      <c r="M68" s="410"/>
      <c r="N68" s="8"/>
      <c r="O68" s="8" t="s">
        <v>18</v>
      </c>
    </row>
    <row r="69" spans="9:16" ht="14.1" customHeight="1" x14ac:dyDescent="0.25">
      <c r="N69" s="6"/>
      <c r="O69" s="7"/>
    </row>
    <row r="70" spans="9:16" ht="14.1" customHeight="1" x14ac:dyDescent="0.25">
      <c r="N70" s="6"/>
      <c r="O70" s="8"/>
    </row>
    <row r="71" spans="9:16" ht="14.1" customHeight="1" x14ac:dyDescent="0.25">
      <c r="N71" s="6"/>
      <c r="O71" s="8"/>
    </row>
    <row r="72" spans="9:16" ht="14.1" customHeight="1" x14ac:dyDescent="0.25">
      <c r="N72" s="6"/>
      <c r="O72" s="8"/>
    </row>
    <row r="73" spans="9:16" ht="14.1" customHeight="1" x14ac:dyDescent="0.25">
      <c r="N73" s="8"/>
      <c r="O73" s="8"/>
    </row>
    <row r="74" spans="9:16" ht="14.1" customHeight="1" x14ac:dyDescent="0.25">
      <c r="N74" s="8"/>
      <c r="O74" s="8"/>
    </row>
    <row r="75" spans="9:16" ht="15" customHeight="1" x14ac:dyDescent="0.25">
      <c r="N75" s="8"/>
      <c r="O75" s="8"/>
    </row>
    <row r="76" spans="9:16" x14ac:dyDescent="0.25">
      <c r="N76" s="8"/>
      <c r="O76" s="8"/>
    </row>
    <row r="77" spans="9:16" x14ac:dyDescent="0.25">
      <c r="N77" s="8"/>
    </row>
    <row r="78" spans="9:16" x14ac:dyDescent="0.25">
      <c r="N78" s="8"/>
    </row>
    <row r="79" spans="9:16" x14ac:dyDescent="0.25">
      <c r="N79" s="8"/>
    </row>
  </sheetData>
  <dataConsolidate/>
  <mergeCells count="125">
    <mergeCell ref="D61:F61"/>
    <mergeCell ref="D62:F62"/>
    <mergeCell ref="D63:F63"/>
    <mergeCell ref="A64:C64"/>
    <mergeCell ref="D64:F64"/>
    <mergeCell ref="H23:K23"/>
    <mergeCell ref="A30:E30"/>
    <mergeCell ref="A31:E31"/>
    <mergeCell ref="H50:K50"/>
    <mergeCell ref="H51:K51"/>
    <mergeCell ref="H52:K52"/>
    <mergeCell ref="H53:K53"/>
    <mergeCell ref="A51:E51"/>
    <mergeCell ref="H26:K26"/>
    <mergeCell ref="H55:K55"/>
    <mergeCell ref="A1:M1"/>
    <mergeCell ref="A2:F2"/>
    <mergeCell ref="A3:F3"/>
    <mergeCell ref="H4:L4"/>
    <mergeCell ref="L12:M12"/>
    <mergeCell ref="B5:C5"/>
    <mergeCell ref="B12:C12"/>
    <mergeCell ref="D12:G12"/>
    <mergeCell ref="B6:C6"/>
    <mergeCell ref="D6:G6"/>
    <mergeCell ref="B8:C8"/>
    <mergeCell ref="D8:G8"/>
    <mergeCell ref="B10:C10"/>
    <mergeCell ref="B4:F4"/>
    <mergeCell ref="J2:M2"/>
    <mergeCell ref="I3:M3"/>
    <mergeCell ref="D10:G10"/>
    <mergeCell ref="J65:K65"/>
    <mergeCell ref="J66:K66"/>
    <mergeCell ref="H58:K58"/>
    <mergeCell ref="J64:K64"/>
    <mergeCell ref="J63:K63"/>
    <mergeCell ref="I60:K60"/>
    <mergeCell ref="J67:K67"/>
    <mergeCell ref="H16:K16"/>
    <mergeCell ref="A20:E20"/>
    <mergeCell ref="H17:K17"/>
    <mergeCell ref="H18:K18"/>
    <mergeCell ref="A17:E17"/>
    <mergeCell ref="A18:E18"/>
    <mergeCell ref="A16:E16"/>
    <mergeCell ref="A26:E26"/>
    <mergeCell ref="A56:E56"/>
    <mergeCell ref="H56:K56"/>
    <mergeCell ref="H48:K48"/>
    <mergeCell ref="A47:E47"/>
    <mergeCell ref="A48:E48"/>
    <mergeCell ref="A49:E49"/>
    <mergeCell ref="A52:E52"/>
    <mergeCell ref="H21:K21"/>
    <mergeCell ref="A19:E19"/>
    <mergeCell ref="L64:M64"/>
    <mergeCell ref="L65:M65"/>
    <mergeCell ref="L66:M66"/>
    <mergeCell ref="L67:M67"/>
    <mergeCell ref="L68:M68"/>
    <mergeCell ref="L60:M60"/>
    <mergeCell ref="H39:K39"/>
    <mergeCell ref="A32:E32"/>
    <mergeCell ref="H47:K47"/>
    <mergeCell ref="A46:E46"/>
    <mergeCell ref="A50:E50"/>
    <mergeCell ref="H46:K46"/>
    <mergeCell ref="H49:K49"/>
    <mergeCell ref="H44:K44"/>
    <mergeCell ref="L58:M58"/>
    <mergeCell ref="L59:M59"/>
    <mergeCell ref="L62:M62"/>
    <mergeCell ref="L63:M63"/>
    <mergeCell ref="A53:E53"/>
    <mergeCell ref="A54:E54"/>
    <mergeCell ref="J68:K68"/>
    <mergeCell ref="H59:K59"/>
    <mergeCell ref="A55:E55"/>
    <mergeCell ref="H54:K54"/>
    <mergeCell ref="H22:K22"/>
    <mergeCell ref="H45:K45"/>
    <mergeCell ref="A35:E35"/>
    <mergeCell ref="A33:E33"/>
    <mergeCell ref="A34:E34"/>
    <mergeCell ref="A40:E40"/>
    <mergeCell ref="A41:E41"/>
    <mergeCell ref="A42:E42"/>
    <mergeCell ref="A37:E37"/>
    <mergeCell ref="A38:E38"/>
    <mergeCell ref="H25:K25"/>
    <mergeCell ref="A39:E39"/>
    <mergeCell ref="H38:K38"/>
    <mergeCell ref="A36:E36"/>
    <mergeCell ref="H33:K33"/>
    <mergeCell ref="H34:K34"/>
    <mergeCell ref="H24:K24"/>
    <mergeCell ref="H43:K43"/>
    <mergeCell ref="A43:E43"/>
    <mergeCell ref="A44:E44"/>
    <mergeCell ref="A45:E45"/>
    <mergeCell ref="H15:K15"/>
    <mergeCell ref="A15:C15"/>
    <mergeCell ref="A23:E23"/>
    <mergeCell ref="A24:E24"/>
    <mergeCell ref="A25:E25"/>
    <mergeCell ref="H40:K40"/>
    <mergeCell ref="H41:K41"/>
    <mergeCell ref="H42:K42"/>
    <mergeCell ref="H19:K19"/>
    <mergeCell ref="H20:K20"/>
    <mergeCell ref="A21:E21"/>
    <mergeCell ref="H31:K31"/>
    <mergeCell ref="A27:E27"/>
    <mergeCell ref="A28:E28"/>
    <mergeCell ref="A29:E29"/>
    <mergeCell ref="H27:K27"/>
    <mergeCell ref="H28:K28"/>
    <mergeCell ref="H29:K29"/>
    <mergeCell ref="H32:K32"/>
    <mergeCell ref="A22:E22"/>
    <mergeCell ref="H35:K35"/>
    <mergeCell ref="H36:K36"/>
    <mergeCell ref="H37:K37"/>
    <mergeCell ref="H30:K30"/>
  </mergeCells>
  <dataValidations count="1">
    <dataValidation type="list" allowBlank="1" showInputMessage="1" showErrorMessage="1" sqref="D12:G12" xr:uid="{00000000-0002-0000-0000-000000000000}">
      <formula1>#REF!</formula1>
    </dataValidation>
  </dataValidations>
  <pageMargins left="0.7" right="0.7" top="0.5" bottom="0.5" header="0.3" footer="0.3"/>
  <pageSetup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1000000}">
          <x14:formula1>
            <xm:f>BOAT!$A$6:$A$11</xm:f>
          </x14:formula1>
          <xm:sqref>A6:A7</xm:sqref>
        </x14:dataValidation>
        <x14:dataValidation type="list" allowBlank="1" showInputMessage="1" showErrorMessage="1" xr:uid="{00000000-0002-0000-0000-000002000000}">
          <x14:formula1>
            <xm:f>COLOR!$A$1:$A$28</xm:f>
          </x14:formula1>
          <xm:sqref>D10:G10</xm:sqref>
        </x14:dataValidation>
        <x14:dataValidation type="list" allowBlank="1" showInputMessage="1" showErrorMessage="1" xr:uid="{00000000-0002-0000-0000-000003000000}">
          <x14:formula1>
            <xm:f>LOWRANCE!$A:$A</xm:f>
          </x14:formula1>
          <xm:sqref>A17:E22</xm:sqref>
        </x14:dataValidation>
        <x14:dataValidation type="list" allowBlank="1" showInputMessage="1" showErrorMessage="1" xr:uid="{00000000-0002-0000-0000-000004000000}">
          <x14:formula1>
            <xm:f>'Dealer Accessories'!$A:$A</xm:f>
          </x14:formula1>
          <xm:sqref>H39:K46</xm:sqref>
        </x14:dataValidation>
        <x14:dataValidation type="list" allowBlank="1" showInputMessage="1" showErrorMessage="1" xr:uid="{00000000-0002-0000-0000-000005000000}">
          <x14:formula1>
            <xm:f>'Loose Motor Accy'!$A:$A</xm:f>
          </x14:formula1>
          <xm:sqref>H50:K55</xm:sqref>
        </x14:dataValidation>
        <x14:dataValidation type="list" allowBlank="1" showInputMessage="1" showErrorMessage="1" xr:uid="{00000000-0002-0000-0000-000006000000}">
          <x14:formula1>
            <xm:f>'Loose Motors'!$A:$A</xm:f>
          </x14:formula1>
          <xm:sqref>D8:G8</xm:sqref>
        </x14:dataValidation>
        <x14:dataValidation type="list" allowBlank="1" showInputMessage="1" showErrorMessage="1" xr:uid="{00000000-0002-0000-0000-000007000000}">
          <x14:formula1>
            <xm:f>Humminbird!$A:$A</xm:f>
          </x14:formula1>
          <xm:sqref>A27:E32</xm:sqref>
        </x14:dataValidation>
        <x14:dataValidation type="list" allowBlank="1" showInputMessage="1" showErrorMessage="1" xr:uid="{00000000-0002-0000-0000-000008000000}">
          <x14:formula1>
            <xm:f>MINNKOTA!$A:$A</xm:f>
          </x14:formula1>
          <xm:sqref>A44:E47</xm:sqref>
        </x14:dataValidation>
        <x14:dataValidation type="list" allowBlank="1" showInputMessage="1" showErrorMessage="1" xr:uid="{00000000-0002-0000-0000-000009000000}">
          <x14:formula1>
            <xm:f>'LOCATOR MOUNTS'!$A:$A</xm:f>
          </x14:formula1>
          <xm:sqref>A37:E39</xm:sqref>
        </x14:dataValidation>
        <x14:dataValidation type="list" allowBlank="1" showInputMessage="1" showErrorMessage="1" xr:uid="{00000000-0002-0000-0000-00000A000000}">
          <x14:formula1>
            <xm:f>Garmin!$A:$A</xm:f>
          </x14:formula1>
          <xm:sqref>A51:E56</xm:sqref>
        </x14:dataValidation>
        <x14:dataValidation type="list" allowBlank="1" showInputMessage="1" showErrorMessage="1" xr:uid="{00000000-0002-0000-0000-00000B000000}">
          <x14:formula1>
            <xm:f>TRAILER!$A:$A</xm:f>
          </x14:formula1>
          <xm:sqref>H31:K34</xm:sqref>
        </x14:dataValidation>
        <x14:dataValidation type="list" allowBlank="1" showInputMessage="1" showErrorMessage="1" xr:uid="{00000000-0002-0000-0000-00000C000000}">
          <x14:formula1>
            <xm:f>BOAT!$A:$A</xm:f>
          </x14:formula1>
          <xm:sqref>D6:G6</xm:sqref>
        </x14:dataValidation>
        <x14:dataValidation type="list" allowBlank="1" showInputMessage="1" showErrorMessage="1" xr:uid="{00000000-0002-0000-0000-00000D000000}">
          <x14:formula1>
            <xm:f>'Factory options'!$A:$A</xm:f>
          </x14:formula1>
          <xm:sqref>H17:K26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9"/>
  <sheetViews>
    <sheetView workbookViewId="0"/>
  </sheetViews>
  <sheetFormatPr defaultRowHeight="15" x14ac:dyDescent="0.25"/>
  <cols>
    <col min="1" max="1" width="25.42578125" customWidth="1"/>
  </cols>
  <sheetData>
    <row r="1" spans="1:2" x14ac:dyDescent="0.25">
      <c r="A1" t="s">
        <v>150</v>
      </c>
      <c r="B1">
        <v>0</v>
      </c>
    </row>
    <row r="2" spans="1:2" x14ac:dyDescent="0.25">
      <c r="A2" t="s">
        <v>691</v>
      </c>
      <c r="B2" s="15">
        <v>399</v>
      </c>
    </row>
    <row r="3" spans="1:2" x14ac:dyDescent="0.25">
      <c r="A3" t="s">
        <v>692</v>
      </c>
      <c r="B3" s="15">
        <v>459</v>
      </c>
    </row>
    <row r="4" spans="1:2" x14ac:dyDescent="0.25">
      <c r="A4" t="s">
        <v>687</v>
      </c>
      <c r="B4" s="15">
        <v>89</v>
      </c>
    </row>
    <row r="5" spans="1:2" x14ac:dyDescent="0.25">
      <c r="A5" t="s">
        <v>686</v>
      </c>
      <c r="B5" s="15">
        <v>115</v>
      </c>
    </row>
    <row r="6" spans="1:2" x14ac:dyDescent="0.25">
      <c r="A6" t="s">
        <v>688</v>
      </c>
      <c r="B6" s="15">
        <v>149</v>
      </c>
    </row>
    <row r="7" spans="1:2" x14ac:dyDescent="0.25">
      <c r="A7" t="s">
        <v>689</v>
      </c>
      <c r="B7" s="15">
        <v>115</v>
      </c>
    </row>
    <row r="8" spans="1:2" x14ac:dyDescent="0.25">
      <c r="A8" t="s">
        <v>690</v>
      </c>
      <c r="B8" s="15">
        <v>59</v>
      </c>
    </row>
    <row r="9" spans="1:2" x14ac:dyDescent="0.25">
      <c r="B9" s="15"/>
    </row>
    <row r="10" spans="1:2" x14ac:dyDescent="0.25">
      <c r="B10" s="15"/>
    </row>
    <row r="11" spans="1:2" x14ac:dyDescent="0.25">
      <c r="B11" s="15"/>
    </row>
    <row r="12" spans="1:2" x14ac:dyDescent="0.25">
      <c r="B12" s="15"/>
    </row>
    <row r="13" spans="1:2" x14ac:dyDescent="0.25">
      <c r="B13" s="15"/>
    </row>
    <row r="14" spans="1:2" x14ac:dyDescent="0.25">
      <c r="B14" s="15"/>
    </row>
    <row r="15" spans="1:2" x14ac:dyDescent="0.25">
      <c r="B15" s="15"/>
    </row>
    <row r="16" spans="1:2" x14ac:dyDescent="0.25">
      <c r="B16" s="15"/>
    </row>
    <row r="17" spans="2:2" x14ac:dyDescent="0.25">
      <c r="B17" s="15"/>
    </row>
    <row r="18" spans="2:2" x14ac:dyDescent="0.25">
      <c r="B18" s="15"/>
    </row>
    <row r="19" spans="2:2" x14ac:dyDescent="0.25">
      <c r="B19" s="1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B220"/>
  <sheetViews>
    <sheetView topLeftCell="A94" workbookViewId="0">
      <selection activeCell="A115" sqref="A115"/>
    </sheetView>
  </sheetViews>
  <sheetFormatPr defaultRowHeight="15" x14ac:dyDescent="0.25"/>
  <cols>
    <col min="1" max="1" width="40.85546875" bestFit="1" customWidth="1"/>
    <col min="2" max="2" width="10.5703125" bestFit="1" customWidth="1"/>
  </cols>
  <sheetData>
    <row r="1" spans="1:2" x14ac:dyDescent="0.25">
      <c r="A1" s="90" t="s">
        <v>150</v>
      </c>
      <c r="B1" s="91"/>
    </row>
    <row r="2" spans="1:2" x14ac:dyDescent="0.25">
      <c r="A2" s="20" t="s">
        <v>92</v>
      </c>
      <c r="B2" s="9">
        <v>195</v>
      </c>
    </row>
    <row r="3" spans="1:2" x14ac:dyDescent="0.25">
      <c r="A3" s="25" t="s">
        <v>94</v>
      </c>
      <c r="B3" s="9">
        <v>349</v>
      </c>
    </row>
    <row r="4" spans="1:2" x14ac:dyDescent="0.25">
      <c r="A4" s="30" t="s">
        <v>95</v>
      </c>
      <c r="B4" s="16">
        <v>599</v>
      </c>
    </row>
    <row r="5" spans="1:2" x14ac:dyDescent="0.25">
      <c r="A5" s="20" t="s">
        <v>93</v>
      </c>
      <c r="B5" s="9">
        <v>495</v>
      </c>
    </row>
    <row r="6" spans="1:2" x14ac:dyDescent="0.25">
      <c r="A6" s="18" t="s">
        <v>89</v>
      </c>
      <c r="B6" s="9">
        <v>190</v>
      </c>
    </row>
    <row r="7" spans="1:2" x14ac:dyDescent="0.25">
      <c r="A7" s="18" t="s">
        <v>88</v>
      </c>
      <c r="B7" s="16">
        <v>230</v>
      </c>
    </row>
    <row r="8" spans="1:2" x14ac:dyDescent="0.25">
      <c r="A8" s="20" t="s">
        <v>87</v>
      </c>
      <c r="B8" s="16">
        <v>260</v>
      </c>
    </row>
    <row r="9" spans="1:2" x14ac:dyDescent="0.25">
      <c r="A9" s="23" t="s">
        <v>81</v>
      </c>
      <c r="B9" s="9">
        <v>975</v>
      </c>
    </row>
    <row r="10" spans="1:2" x14ac:dyDescent="0.25">
      <c r="A10" s="19" t="s">
        <v>85</v>
      </c>
      <c r="B10" s="1">
        <v>79</v>
      </c>
    </row>
    <row r="11" spans="1:2" x14ac:dyDescent="0.25">
      <c r="A11" s="20" t="s">
        <v>90</v>
      </c>
      <c r="B11" s="16">
        <v>375</v>
      </c>
    </row>
    <row r="12" spans="1:2" x14ac:dyDescent="0.25">
      <c r="A12" s="22" t="s">
        <v>91</v>
      </c>
      <c r="B12" s="9">
        <v>190</v>
      </c>
    </row>
    <row r="13" spans="1:2" x14ac:dyDescent="0.25">
      <c r="A13" s="22" t="s">
        <v>99</v>
      </c>
      <c r="B13" s="41">
        <v>1399</v>
      </c>
    </row>
    <row r="14" spans="1:2" x14ac:dyDescent="0.25">
      <c r="A14" s="23" t="s">
        <v>115</v>
      </c>
      <c r="B14" s="41">
        <v>1490</v>
      </c>
    </row>
    <row r="15" spans="1:2" x14ac:dyDescent="0.25">
      <c r="A15" s="30" t="s">
        <v>96</v>
      </c>
      <c r="B15" s="9">
        <v>199</v>
      </c>
    </row>
    <row r="16" spans="1:2" x14ac:dyDescent="0.25">
      <c r="A16" s="94" t="s">
        <v>113</v>
      </c>
      <c r="B16" s="9">
        <v>259</v>
      </c>
    </row>
    <row r="17" spans="1:2" x14ac:dyDescent="0.25">
      <c r="A17" s="30" t="s">
        <v>112</v>
      </c>
      <c r="B17" s="9">
        <v>55</v>
      </c>
    </row>
    <row r="18" spans="1:2" x14ac:dyDescent="0.25">
      <c r="A18" s="30" t="s">
        <v>111</v>
      </c>
      <c r="B18" s="9">
        <v>1490</v>
      </c>
    </row>
    <row r="19" spans="1:2" x14ac:dyDescent="0.25">
      <c r="A19" s="30" t="s">
        <v>110</v>
      </c>
      <c r="B19" s="9">
        <v>790</v>
      </c>
    </row>
    <row r="20" spans="1:2" x14ac:dyDescent="0.25">
      <c r="A20" s="30" t="s">
        <v>116</v>
      </c>
      <c r="B20" s="9">
        <v>499</v>
      </c>
    </row>
    <row r="21" spans="1:2" x14ac:dyDescent="0.25">
      <c r="A21" s="20" t="s">
        <v>699</v>
      </c>
      <c r="B21" s="16">
        <v>-4750</v>
      </c>
    </row>
    <row r="22" spans="1:2" x14ac:dyDescent="0.25">
      <c r="A22" s="22" t="s">
        <v>114</v>
      </c>
      <c r="B22" s="41">
        <v>-1010</v>
      </c>
    </row>
    <row r="23" spans="1:2" x14ac:dyDescent="0.25">
      <c r="A23" s="22" t="s">
        <v>700</v>
      </c>
      <c r="B23" s="41">
        <v>999</v>
      </c>
    </row>
    <row r="24" spans="1:2" x14ac:dyDescent="0.25">
      <c r="A24" s="22" t="s">
        <v>701</v>
      </c>
      <c r="B24" s="41">
        <v>1059</v>
      </c>
    </row>
    <row r="25" spans="1:2" x14ac:dyDescent="0.25">
      <c r="A25" s="22" t="s">
        <v>702</v>
      </c>
      <c r="B25" s="41">
        <v>399</v>
      </c>
    </row>
    <row r="26" spans="1:2" x14ac:dyDescent="0.25">
      <c r="A26" s="22" t="s">
        <v>703</v>
      </c>
      <c r="B26" s="41">
        <v>399</v>
      </c>
    </row>
    <row r="27" spans="1:2" ht="15" customHeight="1" x14ac:dyDescent="0.25">
      <c r="A27" s="22"/>
      <c r="B27" s="16"/>
    </row>
    <row r="28" spans="1:2" ht="15" customHeight="1" x14ac:dyDescent="0.25">
      <c r="A28" s="22" t="s">
        <v>857</v>
      </c>
      <c r="B28" s="16">
        <v>-390</v>
      </c>
    </row>
    <row r="29" spans="1:2" ht="15" customHeight="1" x14ac:dyDescent="0.25">
      <c r="A29" s="22" t="s">
        <v>858</v>
      </c>
      <c r="B29" s="16">
        <v>79</v>
      </c>
    </row>
    <row r="30" spans="1:2" ht="15" customHeight="1" x14ac:dyDescent="0.25">
      <c r="A30" s="22" t="s">
        <v>859</v>
      </c>
      <c r="B30" s="16">
        <v>-375</v>
      </c>
    </row>
    <row r="31" spans="1:2" ht="15" customHeight="1" x14ac:dyDescent="0.25">
      <c r="A31" s="22" t="s">
        <v>860</v>
      </c>
      <c r="B31" s="16">
        <v>-1175</v>
      </c>
    </row>
    <row r="32" spans="1:2" ht="15" customHeight="1" x14ac:dyDescent="0.25">
      <c r="A32" s="22" t="s">
        <v>861</v>
      </c>
      <c r="B32" s="16">
        <v>390</v>
      </c>
    </row>
    <row r="33" spans="1:2" ht="15" customHeight="1" x14ac:dyDescent="0.25">
      <c r="A33" s="22" t="s">
        <v>862</v>
      </c>
      <c r="B33" s="16">
        <v>750</v>
      </c>
    </row>
    <row r="34" spans="1:2" ht="15" customHeight="1" x14ac:dyDescent="0.25">
      <c r="A34" s="22" t="s">
        <v>863</v>
      </c>
      <c r="B34" s="16">
        <v>1100</v>
      </c>
    </row>
    <row r="35" spans="1:2" ht="15" customHeight="1" x14ac:dyDescent="0.25">
      <c r="A35" s="22" t="s">
        <v>864</v>
      </c>
      <c r="B35" s="16">
        <v>350</v>
      </c>
    </row>
    <row r="36" spans="1:2" ht="15" customHeight="1" x14ac:dyDescent="0.25">
      <c r="A36" s="22" t="s">
        <v>865</v>
      </c>
      <c r="B36" s="16">
        <v>495</v>
      </c>
    </row>
    <row r="37" spans="1:2" ht="15" customHeight="1" x14ac:dyDescent="0.25">
      <c r="A37" s="22" t="s">
        <v>866</v>
      </c>
      <c r="B37" s="16">
        <v>349</v>
      </c>
    </row>
    <row r="38" spans="1:2" ht="15" customHeight="1" x14ac:dyDescent="0.25">
      <c r="A38" s="22" t="s">
        <v>867</v>
      </c>
      <c r="B38" s="16">
        <v>599</v>
      </c>
    </row>
    <row r="39" spans="1:2" ht="15" customHeight="1" x14ac:dyDescent="0.25">
      <c r="A39" s="22"/>
      <c r="B39" s="16"/>
    </row>
    <row r="40" spans="1:2" ht="15" customHeight="1" x14ac:dyDescent="0.25">
      <c r="A40" s="22"/>
      <c r="B40" s="16"/>
    </row>
    <row r="41" spans="1:2" ht="15" customHeight="1" x14ac:dyDescent="0.25">
      <c r="A41" s="22" t="s">
        <v>550</v>
      </c>
      <c r="B41" s="16">
        <v>-390</v>
      </c>
    </row>
    <row r="42" spans="1:2" ht="15" customHeight="1" x14ac:dyDescent="0.25">
      <c r="A42" s="22" t="s">
        <v>551</v>
      </c>
      <c r="B42" s="16">
        <v>-995</v>
      </c>
    </row>
    <row r="43" spans="1:2" ht="15" customHeight="1" x14ac:dyDescent="0.25">
      <c r="A43" s="22" t="s">
        <v>735</v>
      </c>
      <c r="B43" s="16">
        <v>379</v>
      </c>
    </row>
    <row r="44" spans="1:2" ht="15" customHeight="1" x14ac:dyDescent="0.25">
      <c r="A44" s="22" t="s">
        <v>736</v>
      </c>
      <c r="B44" s="16">
        <v>979</v>
      </c>
    </row>
    <row r="45" spans="1:2" ht="15" customHeight="1" x14ac:dyDescent="0.25">
      <c r="A45" s="22" t="s">
        <v>737</v>
      </c>
      <c r="B45" s="16">
        <v>1279</v>
      </c>
    </row>
    <row r="46" spans="1:2" ht="15" customHeight="1" x14ac:dyDescent="0.25">
      <c r="A46" s="22"/>
      <c r="B46" s="16"/>
    </row>
    <row r="47" spans="1:2" x14ac:dyDescent="0.25">
      <c r="A47" s="22" t="s">
        <v>105</v>
      </c>
      <c r="B47" s="9">
        <v>100</v>
      </c>
    </row>
    <row r="48" spans="1:2" x14ac:dyDescent="0.25">
      <c r="A48" s="30" t="s">
        <v>102</v>
      </c>
      <c r="B48" s="41">
        <v>1299</v>
      </c>
    </row>
    <row r="49" spans="1:2" x14ac:dyDescent="0.25">
      <c r="A49" s="20" t="s">
        <v>101</v>
      </c>
      <c r="B49" s="41">
        <v>999</v>
      </c>
    </row>
    <row r="50" spans="1:2" x14ac:dyDescent="0.25">
      <c r="A50" s="22" t="s">
        <v>106</v>
      </c>
      <c r="B50" s="16">
        <v>495</v>
      </c>
    </row>
    <row r="51" spans="1:2" x14ac:dyDescent="0.25">
      <c r="A51" s="22" t="s">
        <v>104</v>
      </c>
      <c r="B51" s="41">
        <v>-965</v>
      </c>
    </row>
    <row r="52" spans="1:2" x14ac:dyDescent="0.25">
      <c r="A52" s="22" t="s">
        <v>241</v>
      </c>
      <c r="B52" s="41">
        <v>149</v>
      </c>
    </row>
    <row r="53" spans="1:2" x14ac:dyDescent="0.25">
      <c r="A53" s="22"/>
      <c r="B53" s="41"/>
    </row>
    <row r="54" spans="1:2" x14ac:dyDescent="0.25">
      <c r="A54" s="20" t="s">
        <v>727</v>
      </c>
      <c r="B54" s="16">
        <v>-1750</v>
      </c>
    </row>
    <row r="55" spans="1:2" x14ac:dyDescent="0.25">
      <c r="A55" s="19" t="s">
        <v>728</v>
      </c>
      <c r="B55" s="16">
        <v>1299</v>
      </c>
    </row>
    <row r="56" spans="1:2" x14ac:dyDescent="0.25">
      <c r="A56" s="19" t="s">
        <v>729</v>
      </c>
      <c r="B56" s="16">
        <v>-1495</v>
      </c>
    </row>
    <row r="57" spans="1:2" x14ac:dyDescent="0.25">
      <c r="A57" s="19" t="s">
        <v>730</v>
      </c>
      <c r="B57" s="16">
        <v>-350</v>
      </c>
    </row>
    <row r="58" spans="1:2" x14ac:dyDescent="0.25">
      <c r="A58" s="19" t="s">
        <v>731</v>
      </c>
      <c r="B58" s="16">
        <v>-200</v>
      </c>
    </row>
    <row r="59" spans="1:2" x14ac:dyDescent="0.25">
      <c r="A59" s="19" t="s">
        <v>732</v>
      </c>
      <c r="B59" s="16">
        <v>369</v>
      </c>
    </row>
    <row r="60" spans="1:2" x14ac:dyDescent="0.25">
      <c r="A60" s="19" t="s">
        <v>733</v>
      </c>
      <c r="B60" s="16">
        <v>0</v>
      </c>
    </row>
    <row r="61" spans="1:2" x14ac:dyDescent="0.25">
      <c r="A61" s="19" t="s">
        <v>734</v>
      </c>
      <c r="B61" s="16">
        <v>310</v>
      </c>
    </row>
    <row r="62" spans="1:2" x14ac:dyDescent="0.25">
      <c r="A62" s="23" t="s">
        <v>117</v>
      </c>
      <c r="B62" s="16">
        <v>499</v>
      </c>
    </row>
    <row r="63" spans="1:2" x14ac:dyDescent="0.25">
      <c r="A63" s="23" t="s">
        <v>118</v>
      </c>
      <c r="B63" s="16">
        <v>495</v>
      </c>
    </row>
    <row r="64" spans="1:2" x14ac:dyDescent="0.25">
      <c r="A64" s="19" t="s">
        <v>151</v>
      </c>
      <c r="B64" s="16">
        <v>-295</v>
      </c>
    </row>
    <row r="65" spans="1:2" x14ac:dyDescent="0.25">
      <c r="A65" s="19"/>
      <c r="B65" s="16"/>
    </row>
    <row r="66" spans="1:2" x14ac:dyDescent="0.25">
      <c r="A66" s="20" t="s">
        <v>726</v>
      </c>
      <c r="B66" s="1">
        <v>879</v>
      </c>
    </row>
    <row r="67" spans="1:2" x14ac:dyDescent="0.25">
      <c r="A67" s="20" t="s">
        <v>725</v>
      </c>
      <c r="B67" s="1">
        <v>99</v>
      </c>
    </row>
    <row r="68" spans="1:2" x14ac:dyDescent="0.25">
      <c r="A68" s="20" t="s">
        <v>724</v>
      </c>
      <c r="B68" s="1">
        <v>1039</v>
      </c>
    </row>
    <row r="69" spans="1:2" x14ac:dyDescent="0.25">
      <c r="A69" s="20" t="s">
        <v>723</v>
      </c>
      <c r="B69" s="1">
        <v>659</v>
      </c>
    </row>
    <row r="70" spans="1:2" x14ac:dyDescent="0.25">
      <c r="A70" s="20" t="s">
        <v>722</v>
      </c>
      <c r="B70" s="1">
        <v>359</v>
      </c>
    </row>
    <row r="71" spans="1:2" x14ac:dyDescent="0.25">
      <c r="A71" s="22" t="s">
        <v>103</v>
      </c>
      <c r="B71" s="41">
        <v>595</v>
      </c>
    </row>
    <row r="72" spans="1:2" x14ac:dyDescent="0.25">
      <c r="A72" s="93" t="s">
        <v>97</v>
      </c>
      <c r="B72" s="41">
        <v>495</v>
      </c>
    </row>
    <row r="73" spans="1:2" x14ac:dyDescent="0.25">
      <c r="A73" s="93" t="s">
        <v>868</v>
      </c>
      <c r="B73" s="41">
        <v>-390</v>
      </c>
    </row>
    <row r="74" spans="1:2" x14ac:dyDescent="0.25">
      <c r="A74" s="20" t="s">
        <v>107</v>
      </c>
      <c r="B74" s="1">
        <v>-295</v>
      </c>
    </row>
    <row r="75" spans="1:2" x14ac:dyDescent="0.25">
      <c r="A75" s="20"/>
      <c r="B75" s="1"/>
    </row>
    <row r="76" spans="1:2" x14ac:dyDescent="0.25">
      <c r="A76" s="20" t="s">
        <v>715</v>
      </c>
      <c r="B76" s="16">
        <v>-1750</v>
      </c>
    </row>
    <row r="77" spans="1:2" x14ac:dyDescent="0.25">
      <c r="A77" s="22" t="s">
        <v>100</v>
      </c>
      <c r="B77" s="41">
        <v>495</v>
      </c>
    </row>
    <row r="78" spans="1:2" x14ac:dyDescent="0.25">
      <c r="A78" s="22" t="s">
        <v>566</v>
      </c>
      <c r="B78" s="41">
        <v>879</v>
      </c>
    </row>
    <row r="79" spans="1:2" x14ac:dyDescent="0.25">
      <c r="A79" s="20" t="s">
        <v>98</v>
      </c>
      <c r="B79" s="16">
        <v>-250</v>
      </c>
    </row>
    <row r="80" spans="1:2" x14ac:dyDescent="0.25">
      <c r="A80" s="20" t="s">
        <v>717</v>
      </c>
      <c r="B80" s="16">
        <v>399</v>
      </c>
    </row>
    <row r="81" spans="1:2" x14ac:dyDescent="0.25">
      <c r="A81" s="20" t="s">
        <v>718</v>
      </c>
      <c r="B81" s="16">
        <v>159</v>
      </c>
    </row>
    <row r="82" spans="1:2" x14ac:dyDescent="0.25">
      <c r="A82" s="20" t="s">
        <v>719</v>
      </c>
      <c r="B82" s="16">
        <v>0</v>
      </c>
    </row>
    <row r="83" spans="1:2" x14ac:dyDescent="0.25">
      <c r="A83" s="20" t="s">
        <v>720</v>
      </c>
      <c r="B83" s="16">
        <v>319</v>
      </c>
    </row>
    <row r="84" spans="1:2" x14ac:dyDescent="0.25">
      <c r="A84" s="20" t="s">
        <v>716</v>
      </c>
      <c r="B84" s="16">
        <v>875</v>
      </c>
    </row>
    <row r="85" spans="1:2" x14ac:dyDescent="0.25">
      <c r="A85" s="20" t="s">
        <v>721</v>
      </c>
      <c r="B85" s="16">
        <v>599</v>
      </c>
    </row>
    <row r="86" spans="1:2" x14ac:dyDescent="0.25">
      <c r="A86" s="20"/>
      <c r="B86" s="16"/>
    </row>
    <row r="87" spans="1:2" x14ac:dyDescent="0.25">
      <c r="A87" s="20" t="s">
        <v>712</v>
      </c>
      <c r="B87" s="9">
        <v>-1750</v>
      </c>
    </row>
    <row r="88" spans="1:2" x14ac:dyDescent="0.25">
      <c r="A88" s="20" t="s">
        <v>713</v>
      </c>
      <c r="B88" s="9">
        <v>115</v>
      </c>
    </row>
    <row r="89" spans="1:2" x14ac:dyDescent="0.25">
      <c r="A89" s="20" t="s">
        <v>86</v>
      </c>
      <c r="B89" s="41">
        <v>-1600</v>
      </c>
    </row>
    <row r="90" spans="1:2" x14ac:dyDescent="0.25">
      <c r="A90" s="20" t="s">
        <v>84</v>
      </c>
      <c r="B90" s="16">
        <v>-295</v>
      </c>
    </row>
    <row r="91" spans="1:2" x14ac:dyDescent="0.25">
      <c r="A91" s="19"/>
      <c r="B91" s="16"/>
    </row>
    <row r="92" spans="1:2" x14ac:dyDescent="0.25">
      <c r="A92" s="19" t="s">
        <v>705</v>
      </c>
      <c r="B92" s="16">
        <v>999</v>
      </c>
    </row>
    <row r="93" spans="1:2" x14ac:dyDescent="0.25">
      <c r="A93" s="19" t="s">
        <v>706</v>
      </c>
      <c r="B93" s="16">
        <v>1059</v>
      </c>
    </row>
    <row r="94" spans="1:2" x14ac:dyDescent="0.25">
      <c r="A94" s="85" t="s">
        <v>109</v>
      </c>
      <c r="B94" s="9">
        <v>55</v>
      </c>
    </row>
    <row r="95" spans="1:2" x14ac:dyDescent="0.25">
      <c r="A95" s="85" t="s">
        <v>108</v>
      </c>
      <c r="B95" s="9">
        <v>790</v>
      </c>
    </row>
    <row r="96" spans="1:2" x14ac:dyDescent="0.25">
      <c r="A96" s="85" t="s">
        <v>855</v>
      </c>
      <c r="B96" s="9">
        <v>-1500</v>
      </c>
    </row>
    <row r="97" spans="1:2" x14ac:dyDescent="0.25">
      <c r="A97" s="85" t="s">
        <v>707</v>
      </c>
      <c r="B97" s="9">
        <v>-800</v>
      </c>
    </row>
    <row r="98" spans="1:2" x14ac:dyDescent="0.25">
      <c r="A98" s="85" t="s">
        <v>212</v>
      </c>
      <c r="B98" s="9">
        <v>-1000</v>
      </c>
    </row>
    <row r="99" spans="1:2" x14ac:dyDescent="0.25">
      <c r="A99" s="85" t="s">
        <v>708</v>
      </c>
      <c r="B99" s="9">
        <v>399</v>
      </c>
    </row>
    <row r="100" spans="1:2" x14ac:dyDescent="0.25">
      <c r="A100" s="85" t="s">
        <v>213</v>
      </c>
      <c r="B100" s="9">
        <v>100</v>
      </c>
    </row>
    <row r="101" spans="1:2" x14ac:dyDescent="0.25">
      <c r="A101" s="85" t="s">
        <v>214</v>
      </c>
      <c r="B101" s="9">
        <v>100</v>
      </c>
    </row>
    <row r="102" spans="1:2" x14ac:dyDescent="0.25">
      <c r="A102" s="85" t="s">
        <v>709</v>
      </c>
      <c r="B102" s="9">
        <v>599</v>
      </c>
    </row>
    <row r="103" spans="1:2" x14ac:dyDescent="0.25">
      <c r="A103" s="85" t="s">
        <v>710</v>
      </c>
      <c r="B103" s="9">
        <v>169</v>
      </c>
    </row>
    <row r="104" spans="1:2" x14ac:dyDescent="0.25">
      <c r="A104" s="85" t="s">
        <v>711</v>
      </c>
      <c r="B104" s="9">
        <v>199</v>
      </c>
    </row>
    <row r="105" spans="1:2" x14ac:dyDescent="0.25">
      <c r="A105" s="85"/>
      <c r="B105" s="9"/>
    </row>
    <row r="106" spans="1:2" x14ac:dyDescent="0.25">
      <c r="A106" s="85" t="s">
        <v>189</v>
      </c>
      <c r="B106" s="9">
        <v>1199</v>
      </c>
    </row>
    <row r="107" spans="1:2" x14ac:dyDescent="0.25">
      <c r="A107" s="23" t="s">
        <v>819</v>
      </c>
      <c r="B107" s="9">
        <v>369</v>
      </c>
    </row>
    <row r="108" spans="1:2" x14ac:dyDescent="0.25">
      <c r="A108" s="22" t="s">
        <v>816</v>
      </c>
      <c r="B108" s="9">
        <v>225</v>
      </c>
    </row>
    <row r="109" spans="1:2" x14ac:dyDescent="0.25">
      <c r="A109" s="22" t="s">
        <v>185</v>
      </c>
      <c r="B109" s="9">
        <v>57</v>
      </c>
    </row>
    <row r="110" spans="1:2" x14ac:dyDescent="0.25">
      <c r="A110" s="92" t="s">
        <v>149</v>
      </c>
      <c r="B110" s="9">
        <v>79</v>
      </c>
    </row>
    <row r="111" spans="1:2" x14ac:dyDescent="0.25">
      <c r="A111" s="22" t="s">
        <v>182</v>
      </c>
      <c r="B111" s="10">
        <v>399</v>
      </c>
    </row>
    <row r="112" spans="1:2" x14ac:dyDescent="0.25">
      <c r="A112" s="23" t="s">
        <v>191</v>
      </c>
      <c r="B112" s="9">
        <v>439</v>
      </c>
    </row>
    <row r="113" spans="1:2" x14ac:dyDescent="0.25">
      <c r="A113" s="22" t="s">
        <v>194</v>
      </c>
      <c r="B113" s="9">
        <v>149</v>
      </c>
    </row>
    <row r="114" spans="1:2" x14ac:dyDescent="0.25">
      <c r="A114" s="31" t="s">
        <v>193</v>
      </c>
      <c r="B114" s="9">
        <v>249</v>
      </c>
    </row>
    <row r="115" spans="1:2" x14ac:dyDescent="0.25">
      <c r="A115" s="31" t="s">
        <v>882</v>
      </c>
      <c r="B115" s="9">
        <v>231</v>
      </c>
    </row>
    <row r="116" spans="1:2" x14ac:dyDescent="0.25">
      <c r="A116" s="22" t="s">
        <v>192</v>
      </c>
      <c r="B116" s="9">
        <v>299</v>
      </c>
    </row>
    <row r="117" spans="1:2" x14ac:dyDescent="0.25">
      <c r="A117" s="22" t="s">
        <v>202</v>
      </c>
      <c r="B117" s="9">
        <v>325</v>
      </c>
    </row>
    <row r="118" spans="1:2" x14ac:dyDescent="0.25">
      <c r="A118" s="23" t="s">
        <v>836</v>
      </c>
      <c r="B118" s="9">
        <v>100</v>
      </c>
    </row>
    <row r="119" spans="1:2" x14ac:dyDescent="0.25">
      <c r="A119" s="22" t="s">
        <v>196</v>
      </c>
      <c r="B119" s="9">
        <v>299</v>
      </c>
    </row>
    <row r="120" spans="1:2" x14ac:dyDescent="0.25">
      <c r="A120" s="22" t="s">
        <v>195</v>
      </c>
      <c r="B120" s="9">
        <v>749</v>
      </c>
    </row>
    <row r="121" spans="1:2" x14ac:dyDescent="0.25">
      <c r="A121" s="22" t="s">
        <v>197</v>
      </c>
      <c r="B121" s="9">
        <v>84</v>
      </c>
    </row>
    <row r="122" spans="1:2" x14ac:dyDescent="0.25">
      <c r="A122" s="22" t="s">
        <v>198</v>
      </c>
      <c r="B122" s="9">
        <v>229</v>
      </c>
    </row>
    <row r="123" spans="1:2" x14ac:dyDescent="0.25">
      <c r="A123" s="22" t="s">
        <v>199</v>
      </c>
      <c r="B123" s="9">
        <v>529</v>
      </c>
    </row>
    <row r="124" spans="1:2" x14ac:dyDescent="0.25">
      <c r="A124" s="22" t="s">
        <v>200</v>
      </c>
      <c r="B124" s="9">
        <v>639</v>
      </c>
    </row>
    <row r="125" spans="1:2" x14ac:dyDescent="0.25">
      <c r="A125" s="22"/>
      <c r="B125" s="10"/>
    </row>
    <row r="126" spans="1:2" x14ac:dyDescent="0.25">
      <c r="A126" s="22" t="s">
        <v>183</v>
      </c>
      <c r="B126" s="9">
        <v>110</v>
      </c>
    </row>
    <row r="127" spans="1:2" x14ac:dyDescent="0.25">
      <c r="A127" s="22" t="s">
        <v>184</v>
      </c>
      <c r="B127" s="9">
        <v>189</v>
      </c>
    </row>
    <row r="128" spans="1:2" x14ac:dyDescent="0.25">
      <c r="A128" s="23" t="s">
        <v>820</v>
      </c>
      <c r="B128" s="9">
        <v>425</v>
      </c>
    </row>
    <row r="129" spans="1:2" x14ac:dyDescent="0.25">
      <c r="A129" s="22" t="s">
        <v>818</v>
      </c>
      <c r="B129" s="9">
        <v>-1100</v>
      </c>
    </row>
    <row r="130" spans="1:2" x14ac:dyDescent="0.25">
      <c r="A130" s="23"/>
      <c r="B130" s="9"/>
    </row>
    <row r="131" spans="1:2" x14ac:dyDescent="0.25">
      <c r="A131" s="23" t="s">
        <v>828</v>
      </c>
      <c r="B131" s="9">
        <v>-1200</v>
      </c>
    </row>
    <row r="132" spans="1:2" x14ac:dyDescent="0.25">
      <c r="A132" s="23"/>
      <c r="B132" s="9"/>
    </row>
    <row r="133" spans="1:2" x14ac:dyDescent="0.25">
      <c r="A133" s="22" t="s">
        <v>186</v>
      </c>
      <c r="B133" s="9">
        <v>-100</v>
      </c>
    </row>
    <row r="134" spans="1:2" x14ac:dyDescent="0.25">
      <c r="A134" s="22" t="s">
        <v>190</v>
      </c>
      <c r="B134" s="9">
        <v>-200</v>
      </c>
    </row>
    <row r="135" spans="1:2" x14ac:dyDescent="0.25">
      <c r="A135" s="22" t="s">
        <v>187</v>
      </c>
      <c r="B135" s="9">
        <v>-250</v>
      </c>
    </row>
    <row r="136" spans="1:2" x14ac:dyDescent="0.25">
      <c r="A136" s="22" t="s">
        <v>817</v>
      </c>
      <c r="B136" s="9">
        <v>-400</v>
      </c>
    </row>
    <row r="137" spans="1:2" x14ac:dyDescent="0.25">
      <c r="A137" s="23" t="s">
        <v>188</v>
      </c>
      <c r="B137" s="9">
        <v>-230</v>
      </c>
    </row>
    <row r="138" spans="1:2" x14ac:dyDescent="0.25">
      <c r="A138" s="22" t="s">
        <v>201</v>
      </c>
      <c r="B138" s="9">
        <v>-1450</v>
      </c>
    </row>
    <row r="139" spans="1:2" x14ac:dyDescent="0.25">
      <c r="A139" s="22" t="s">
        <v>203</v>
      </c>
      <c r="B139" s="10">
        <v>-1450</v>
      </c>
    </row>
    <row r="140" spans="1:2" x14ac:dyDescent="0.25">
      <c r="A140" s="22" t="s">
        <v>837</v>
      </c>
      <c r="B140" s="10">
        <v>-1600</v>
      </c>
    </row>
    <row r="141" spans="1:2" x14ac:dyDescent="0.25">
      <c r="A141" s="22" t="s">
        <v>838</v>
      </c>
      <c r="B141" s="10">
        <v>-1600</v>
      </c>
    </row>
    <row r="142" spans="1:2" x14ac:dyDescent="0.25">
      <c r="A142" s="22" t="s">
        <v>204</v>
      </c>
      <c r="B142" s="9">
        <v>-1100</v>
      </c>
    </row>
    <row r="143" spans="1:2" x14ac:dyDescent="0.25">
      <c r="A143" s="22"/>
      <c r="B143" s="9"/>
    </row>
    <row r="144" spans="1:2" x14ac:dyDescent="0.25">
      <c r="A144" s="31" t="s">
        <v>552</v>
      </c>
      <c r="B144" s="10">
        <v>175</v>
      </c>
    </row>
    <row r="145" spans="1:2" x14ac:dyDescent="0.25">
      <c r="A145" s="22" t="s">
        <v>553</v>
      </c>
      <c r="B145" s="9">
        <v>299</v>
      </c>
    </row>
    <row r="146" spans="1:2" x14ac:dyDescent="0.25">
      <c r="A146" s="39" t="s">
        <v>554</v>
      </c>
      <c r="B146" s="9">
        <v>45</v>
      </c>
    </row>
    <row r="147" spans="1:2" x14ac:dyDescent="0.25">
      <c r="A147" s="22" t="s">
        <v>555</v>
      </c>
      <c r="B147" s="9">
        <v>50</v>
      </c>
    </row>
    <row r="148" spans="1:2" x14ac:dyDescent="0.25">
      <c r="A148" s="22" t="s">
        <v>556</v>
      </c>
      <c r="B148" s="10">
        <v>575</v>
      </c>
    </row>
    <row r="149" spans="1:2" x14ac:dyDescent="0.25">
      <c r="A149" s="22" t="s">
        <v>557</v>
      </c>
      <c r="B149" s="9">
        <v>99</v>
      </c>
    </row>
    <row r="150" spans="1:2" x14ac:dyDescent="0.25">
      <c r="A150" s="22" t="s">
        <v>558</v>
      </c>
      <c r="B150" s="9">
        <v>225</v>
      </c>
    </row>
    <row r="151" spans="1:2" x14ac:dyDescent="0.25">
      <c r="A151" s="22" t="s">
        <v>559</v>
      </c>
      <c r="B151" s="9">
        <v>275</v>
      </c>
    </row>
    <row r="152" spans="1:2" x14ac:dyDescent="0.25">
      <c r="A152" s="31" t="s">
        <v>560</v>
      </c>
      <c r="B152" s="9">
        <v>375</v>
      </c>
    </row>
    <row r="153" spans="1:2" x14ac:dyDescent="0.25">
      <c r="A153" s="31" t="s">
        <v>561</v>
      </c>
      <c r="B153" s="9">
        <v>75</v>
      </c>
    </row>
    <row r="154" spans="1:2" x14ac:dyDescent="0.25">
      <c r="A154" s="31"/>
      <c r="B154" s="9"/>
    </row>
    <row r="155" spans="1:2" x14ac:dyDescent="0.25">
      <c r="A155" s="22"/>
      <c r="B155" s="9"/>
    </row>
    <row r="156" spans="1:2" x14ac:dyDescent="0.25">
      <c r="A156" s="22"/>
      <c r="B156" s="9"/>
    </row>
    <row r="157" spans="1:2" x14ac:dyDescent="0.25">
      <c r="A157" s="22"/>
      <c r="B157" s="42"/>
    </row>
    <row r="158" spans="1:2" x14ac:dyDescent="0.25">
      <c r="A158" s="22"/>
      <c r="B158" s="43"/>
    </row>
    <row r="159" spans="1:2" x14ac:dyDescent="0.25">
      <c r="A159" s="22"/>
      <c r="B159" s="9"/>
    </row>
    <row r="160" spans="1:2" x14ac:dyDescent="0.25">
      <c r="A160" s="22"/>
      <c r="B160" s="9"/>
    </row>
    <row r="161" spans="1:2" x14ac:dyDescent="0.25">
      <c r="A161" s="37"/>
      <c r="B161" s="9"/>
    </row>
    <row r="162" spans="1:2" x14ac:dyDescent="0.25">
      <c r="A162" s="22"/>
      <c r="B162" s="9"/>
    </row>
    <row r="163" spans="1:2" x14ac:dyDescent="0.25">
      <c r="A163" s="22"/>
      <c r="B163" s="9"/>
    </row>
    <row r="164" spans="1:2" x14ac:dyDescent="0.25">
      <c r="A164" s="22"/>
      <c r="B164" s="9"/>
    </row>
    <row r="165" spans="1:2" x14ac:dyDescent="0.25">
      <c r="A165" s="22"/>
      <c r="B165" s="9"/>
    </row>
    <row r="166" spans="1:2" x14ac:dyDescent="0.25">
      <c r="A166" s="22"/>
      <c r="B166" s="9"/>
    </row>
    <row r="167" spans="1:2" x14ac:dyDescent="0.25">
      <c r="A167" s="22"/>
      <c r="B167" s="9"/>
    </row>
    <row r="168" spans="1:2" x14ac:dyDescent="0.25">
      <c r="A168" s="20"/>
      <c r="B168" s="16"/>
    </row>
    <row r="169" spans="1:2" x14ac:dyDescent="0.25">
      <c r="A169" s="20"/>
      <c r="B169" s="16"/>
    </row>
    <row r="170" spans="1:2" x14ac:dyDescent="0.25">
      <c r="A170" s="20"/>
      <c r="B170" s="16"/>
    </row>
    <row r="171" spans="1:2" x14ac:dyDescent="0.25">
      <c r="A171" s="18"/>
      <c r="B171" s="16"/>
    </row>
    <row r="172" spans="1:2" x14ac:dyDescent="0.25">
      <c r="A172" s="20"/>
      <c r="B172" s="16"/>
    </row>
    <row r="173" spans="1:2" x14ac:dyDescent="0.25">
      <c r="A173" s="20"/>
      <c r="B173" s="16"/>
    </row>
    <row r="174" spans="1:2" x14ac:dyDescent="0.25">
      <c r="A174" s="20"/>
      <c r="B174" s="11"/>
    </row>
    <row r="175" spans="1:2" x14ac:dyDescent="0.25">
      <c r="A175" s="20"/>
      <c r="B175" s="11"/>
    </row>
    <row r="176" spans="1:2" x14ac:dyDescent="0.25">
      <c r="A176" s="25"/>
      <c r="B176" s="16"/>
    </row>
    <row r="177" spans="1:2" x14ac:dyDescent="0.25">
      <c r="A177" s="25"/>
      <c r="B177" s="16"/>
    </row>
    <row r="178" spans="1:2" x14ac:dyDescent="0.25">
      <c r="A178" s="20"/>
      <c r="B178" s="16"/>
    </row>
    <row r="179" spans="1:2" x14ac:dyDescent="0.25">
      <c r="A179" s="20"/>
      <c r="B179" s="16"/>
    </row>
    <row r="180" spans="1:2" x14ac:dyDescent="0.25">
      <c r="A180" s="20"/>
      <c r="B180" s="1"/>
    </row>
    <row r="181" spans="1:2" x14ac:dyDescent="0.25">
      <c r="A181" s="20"/>
      <c r="B181" s="11"/>
    </row>
    <row r="182" spans="1:2" x14ac:dyDescent="0.25">
      <c r="A182" s="20"/>
      <c r="B182" s="1"/>
    </row>
    <row r="183" spans="1:2" x14ac:dyDescent="0.25">
      <c r="A183" s="25"/>
      <c r="B183" s="16"/>
    </row>
    <row r="184" spans="1:2" x14ac:dyDescent="0.25">
      <c r="A184" s="20"/>
      <c r="B184" s="16"/>
    </row>
    <row r="185" spans="1:2" x14ac:dyDescent="0.25">
      <c r="A185" s="20"/>
      <c r="B185" s="16"/>
    </row>
    <row r="186" spans="1:2" x14ac:dyDescent="0.25">
      <c r="A186" s="20"/>
      <c r="B186" s="16"/>
    </row>
    <row r="187" spans="1:2" x14ac:dyDescent="0.25">
      <c r="A187" s="20"/>
      <c r="B187" s="16"/>
    </row>
    <row r="188" spans="1:2" x14ac:dyDescent="0.25">
      <c r="A188" s="20"/>
      <c r="B188" s="16"/>
    </row>
    <row r="189" spans="1:2" x14ac:dyDescent="0.25">
      <c r="A189" s="18"/>
      <c r="B189" s="16"/>
    </row>
    <row r="190" spans="1:2" x14ac:dyDescent="0.25">
      <c r="A190" s="20"/>
      <c r="B190" s="1"/>
    </row>
    <row r="191" spans="1:2" x14ac:dyDescent="0.25">
      <c r="A191" s="18"/>
      <c r="B191" s="16"/>
    </row>
    <row r="192" spans="1:2" x14ac:dyDescent="0.25">
      <c r="A192" s="33"/>
      <c r="B192" s="16"/>
    </row>
    <row r="193" spans="1:2" x14ac:dyDescent="0.25">
      <c r="A193" s="35"/>
      <c r="B193" s="16"/>
    </row>
    <row r="194" spans="1:2" x14ac:dyDescent="0.25">
      <c r="A194" s="20"/>
      <c r="B194" s="16"/>
    </row>
    <row r="195" spans="1:2" x14ac:dyDescent="0.25">
      <c r="A195" s="20"/>
      <c r="B195" s="16"/>
    </row>
    <row r="196" spans="1:2" x14ac:dyDescent="0.25">
      <c r="A196" s="20"/>
      <c r="B196" s="16"/>
    </row>
    <row r="197" spans="1:2" x14ac:dyDescent="0.25">
      <c r="A197" s="20"/>
      <c r="B197" s="16"/>
    </row>
    <row r="198" spans="1:2" x14ac:dyDescent="0.25">
      <c r="A198" s="20"/>
      <c r="B198" s="16"/>
    </row>
    <row r="199" spans="1:2" x14ac:dyDescent="0.25">
      <c r="A199" s="20"/>
      <c r="B199" s="16"/>
    </row>
    <row r="200" spans="1:2" x14ac:dyDescent="0.25">
      <c r="A200" s="25"/>
      <c r="B200" s="16"/>
    </row>
    <row r="201" spans="1:2" x14ac:dyDescent="0.25">
      <c r="A201" s="20"/>
      <c r="B201" s="16"/>
    </row>
    <row r="202" spans="1:2" x14ac:dyDescent="0.25">
      <c r="A202" s="34"/>
      <c r="B202" s="16"/>
    </row>
    <row r="203" spans="1:2" x14ac:dyDescent="0.25">
      <c r="A203" s="27"/>
      <c r="B203" s="16"/>
    </row>
    <row r="204" spans="1:2" x14ac:dyDescent="0.25">
      <c r="A204" s="32"/>
      <c r="B204" s="16"/>
    </row>
    <row r="205" spans="1:2" x14ac:dyDescent="0.25">
      <c r="A205" s="32"/>
      <c r="B205" s="16"/>
    </row>
    <row r="206" spans="1:2" x14ac:dyDescent="0.25">
      <c r="A206" s="32"/>
      <c r="B206" s="16"/>
    </row>
    <row r="207" spans="1:2" x14ac:dyDescent="0.25">
      <c r="A207" s="32"/>
      <c r="B207" s="16"/>
    </row>
    <row r="208" spans="1:2" x14ac:dyDescent="0.25">
      <c r="A208" s="32"/>
      <c r="B208" s="16"/>
    </row>
    <row r="209" spans="1:2" x14ac:dyDescent="0.25">
      <c r="A209" s="20"/>
      <c r="B209" s="16"/>
    </row>
    <row r="210" spans="1:2" x14ac:dyDescent="0.25">
      <c r="A210" s="19"/>
      <c r="B210" s="16"/>
    </row>
    <row r="211" spans="1:2" x14ac:dyDescent="0.25">
      <c r="A211" s="20"/>
      <c r="B211" s="16"/>
    </row>
    <row r="212" spans="1:2" x14ac:dyDescent="0.25">
      <c r="A212" s="20"/>
      <c r="B212" s="16"/>
    </row>
    <row r="213" spans="1:2" x14ac:dyDescent="0.25">
      <c r="A213" s="20"/>
      <c r="B213" s="16"/>
    </row>
    <row r="214" spans="1:2" x14ac:dyDescent="0.25">
      <c r="A214" s="25"/>
      <c r="B214" s="16"/>
    </row>
    <row r="215" spans="1:2" x14ac:dyDescent="0.25">
      <c r="A215" s="32"/>
      <c r="B215" s="11"/>
    </row>
    <row r="216" spans="1:2" x14ac:dyDescent="0.25">
      <c r="A216" s="32"/>
      <c r="B216" s="1"/>
    </row>
    <row r="217" spans="1:2" x14ac:dyDescent="0.25">
      <c r="A217" s="20"/>
      <c r="B217" s="16"/>
    </row>
    <row r="218" spans="1:2" x14ac:dyDescent="0.25">
      <c r="A218" s="33"/>
      <c r="B218" s="16"/>
    </row>
    <row r="219" spans="1:2" x14ac:dyDescent="0.25">
      <c r="A219" s="35"/>
    </row>
    <row r="220" spans="1:2" x14ac:dyDescent="0.25">
      <c r="A220" s="20"/>
    </row>
  </sheetData>
  <sortState ref="A2:B59">
    <sortCondition ref="A2:A59"/>
  </sortState>
  <pageMargins left="0.7" right="0.7" top="0.75" bottom="0.75" header="0.3" footer="0.3"/>
  <pageSetup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/>
  <dimension ref="A1:B36"/>
  <sheetViews>
    <sheetView workbookViewId="0">
      <selection activeCell="F33" sqref="F33"/>
    </sheetView>
  </sheetViews>
  <sheetFormatPr defaultRowHeight="15" x14ac:dyDescent="0.25"/>
  <cols>
    <col min="1" max="1" width="40.85546875" bestFit="1" customWidth="1"/>
    <col min="2" max="2" width="9.85546875" bestFit="1" customWidth="1"/>
  </cols>
  <sheetData>
    <row r="1" spans="1:2" x14ac:dyDescent="0.25">
      <c r="A1" t="s">
        <v>150</v>
      </c>
      <c r="B1" s="9">
        <v>0</v>
      </c>
    </row>
    <row r="2" spans="1:2" x14ac:dyDescent="0.25">
      <c r="A2" t="s">
        <v>704</v>
      </c>
      <c r="B2" s="9">
        <v>999</v>
      </c>
    </row>
    <row r="3" spans="1:2" x14ac:dyDescent="0.25">
      <c r="A3" s="38" t="s">
        <v>120</v>
      </c>
      <c r="B3" s="9">
        <v>325</v>
      </c>
    </row>
    <row r="4" spans="1:2" x14ac:dyDescent="0.25">
      <c r="A4" s="38" t="s">
        <v>76</v>
      </c>
      <c r="B4" s="9">
        <v>159</v>
      </c>
    </row>
    <row r="5" spans="1:2" x14ac:dyDescent="0.25">
      <c r="A5" s="38" t="s">
        <v>176</v>
      </c>
      <c r="B5" s="9">
        <v>330</v>
      </c>
    </row>
    <row r="6" spans="1:2" x14ac:dyDescent="0.25">
      <c r="A6" s="30" t="s">
        <v>119</v>
      </c>
      <c r="B6" s="10">
        <v>1290</v>
      </c>
    </row>
    <row r="7" spans="1:2" x14ac:dyDescent="0.25">
      <c r="A7" s="30" t="s">
        <v>714</v>
      </c>
      <c r="B7" s="10">
        <v>1399</v>
      </c>
    </row>
    <row r="8" spans="1:2" x14ac:dyDescent="0.25">
      <c r="A8" s="22" t="s">
        <v>121</v>
      </c>
      <c r="B8" s="9">
        <v>159</v>
      </c>
    </row>
    <row r="9" spans="1:2" x14ac:dyDescent="0.25">
      <c r="A9" s="38" t="s">
        <v>122</v>
      </c>
      <c r="B9" s="9">
        <v>375</v>
      </c>
    </row>
    <row r="10" spans="1:2" x14ac:dyDescent="0.25">
      <c r="A10" s="38"/>
      <c r="B10" s="9"/>
    </row>
    <row r="11" spans="1:2" x14ac:dyDescent="0.25">
      <c r="A11" s="22" t="s">
        <v>827</v>
      </c>
      <c r="B11" s="10">
        <v>249</v>
      </c>
    </row>
    <row r="12" spans="1:2" x14ac:dyDescent="0.25">
      <c r="A12" s="22" t="s">
        <v>826</v>
      </c>
      <c r="B12" s="10">
        <v>950</v>
      </c>
    </row>
    <row r="13" spans="1:2" x14ac:dyDescent="0.25">
      <c r="A13" s="22" t="s">
        <v>825</v>
      </c>
      <c r="B13" s="9">
        <v>350</v>
      </c>
    </row>
    <row r="14" spans="1:2" x14ac:dyDescent="0.25">
      <c r="A14" s="23"/>
      <c r="B14" s="9"/>
    </row>
    <row r="15" spans="1:2" x14ac:dyDescent="0.25">
      <c r="A15" s="23" t="s">
        <v>832</v>
      </c>
      <c r="B15" s="9">
        <v>229</v>
      </c>
    </row>
    <row r="16" spans="1:2" ht="23.25" customHeight="1" x14ac:dyDescent="0.25">
      <c r="A16" s="34" t="s">
        <v>833</v>
      </c>
      <c r="B16" s="1">
        <v>1649</v>
      </c>
    </row>
    <row r="17" spans="1:2" x14ac:dyDescent="0.25">
      <c r="A17" s="382" t="s">
        <v>834</v>
      </c>
      <c r="B17" s="1">
        <v>229</v>
      </c>
    </row>
    <row r="18" spans="1:2" x14ac:dyDescent="0.25">
      <c r="A18" s="382" t="s">
        <v>835</v>
      </c>
      <c r="B18" s="1">
        <v>559</v>
      </c>
    </row>
    <row r="19" spans="1:2" x14ac:dyDescent="0.25">
      <c r="A19" s="382"/>
      <c r="B19" s="1"/>
    </row>
    <row r="20" spans="1:2" x14ac:dyDescent="0.25">
      <c r="A20" s="382" t="s">
        <v>829</v>
      </c>
      <c r="B20" s="1">
        <v>475</v>
      </c>
    </row>
    <row r="21" spans="1:2" x14ac:dyDescent="0.25">
      <c r="A21" s="382" t="s">
        <v>830</v>
      </c>
      <c r="B21" s="1">
        <v>475</v>
      </c>
    </row>
    <row r="22" spans="1:2" x14ac:dyDescent="0.25">
      <c r="A22" s="382" t="s">
        <v>831</v>
      </c>
      <c r="B22" s="1">
        <v>475</v>
      </c>
    </row>
    <row r="23" spans="1:2" x14ac:dyDescent="0.25">
      <c r="A23" s="382"/>
      <c r="B23" s="1"/>
    </row>
    <row r="24" spans="1:2" x14ac:dyDescent="0.25">
      <c r="A24" s="382" t="s">
        <v>823</v>
      </c>
      <c r="B24" s="1">
        <v>349</v>
      </c>
    </row>
    <row r="25" spans="1:2" x14ac:dyDescent="0.25">
      <c r="A25" s="382" t="s">
        <v>824</v>
      </c>
      <c r="B25" s="1">
        <v>149</v>
      </c>
    </row>
    <row r="26" spans="1:2" x14ac:dyDescent="0.25">
      <c r="A26" s="45" t="s">
        <v>821</v>
      </c>
      <c r="B26" s="9">
        <v>629</v>
      </c>
    </row>
    <row r="27" spans="1:2" x14ac:dyDescent="0.25">
      <c r="A27" s="20" t="s">
        <v>822</v>
      </c>
      <c r="B27" s="16">
        <v>399</v>
      </c>
    </row>
    <row r="28" spans="1:2" x14ac:dyDescent="0.25">
      <c r="A28" s="18" t="s">
        <v>209</v>
      </c>
      <c r="B28" s="16">
        <v>449</v>
      </c>
    </row>
    <row r="29" spans="1:2" x14ac:dyDescent="0.25">
      <c r="A29" s="20" t="s">
        <v>208</v>
      </c>
      <c r="B29" s="16">
        <v>249</v>
      </c>
    </row>
    <row r="30" spans="1:2" x14ac:dyDescent="0.25">
      <c r="A30" s="32" t="s">
        <v>207</v>
      </c>
      <c r="B30" s="16">
        <v>210</v>
      </c>
    </row>
    <row r="31" spans="1:2" x14ac:dyDescent="0.25">
      <c r="A31" s="34" t="s">
        <v>206</v>
      </c>
      <c r="B31" s="11">
        <v>149</v>
      </c>
    </row>
    <row r="32" spans="1:2" x14ac:dyDescent="0.25">
      <c r="A32" s="32" t="s">
        <v>205</v>
      </c>
      <c r="B32" s="1">
        <v>1299</v>
      </c>
    </row>
    <row r="33" spans="1:2" x14ac:dyDescent="0.25">
      <c r="A33" s="335" t="s">
        <v>562</v>
      </c>
      <c r="B33" s="336">
        <v>249</v>
      </c>
    </row>
    <row r="34" spans="1:2" x14ac:dyDescent="0.25">
      <c r="A34" s="335" t="s">
        <v>563</v>
      </c>
      <c r="B34" s="336">
        <v>225</v>
      </c>
    </row>
    <row r="35" spans="1:2" x14ac:dyDescent="0.25">
      <c r="A35" s="335" t="s">
        <v>564</v>
      </c>
      <c r="B35" s="336">
        <v>129</v>
      </c>
    </row>
    <row r="36" spans="1:2" x14ac:dyDescent="0.25">
      <c r="A36" s="335" t="s">
        <v>565</v>
      </c>
      <c r="B36" s="336">
        <v>499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B51"/>
  <sheetViews>
    <sheetView workbookViewId="0">
      <selection activeCell="B7" sqref="B7"/>
    </sheetView>
  </sheetViews>
  <sheetFormatPr defaultRowHeight="15" x14ac:dyDescent="0.25"/>
  <cols>
    <col min="1" max="1" width="33.85546875" customWidth="1"/>
    <col min="2" max="2" width="9.85546875" bestFit="1" customWidth="1"/>
  </cols>
  <sheetData>
    <row r="1" spans="1:2" x14ac:dyDescent="0.25">
      <c r="A1" t="s">
        <v>150</v>
      </c>
      <c r="B1" s="16">
        <v>0</v>
      </c>
    </row>
    <row r="2" spans="1:2" x14ac:dyDescent="0.25">
      <c r="A2" s="23" t="s">
        <v>49</v>
      </c>
      <c r="B2" s="44">
        <v>49</v>
      </c>
    </row>
    <row r="3" spans="1:2" x14ac:dyDescent="0.25">
      <c r="A3" s="23" t="s">
        <v>127</v>
      </c>
      <c r="B3" s="44">
        <v>395</v>
      </c>
    </row>
    <row r="4" spans="1:2" x14ac:dyDescent="0.25">
      <c r="A4" s="23" t="s">
        <v>569</v>
      </c>
      <c r="B4" s="44">
        <v>649</v>
      </c>
    </row>
    <row r="5" spans="1:2" x14ac:dyDescent="0.25">
      <c r="A5" s="23" t="s">
        <v>211</v>
      </c>
      <c r="B5" s="44">
        <v>299</v>
      </c>
    </row>
    <row r="6" spans="1:2" x14ac:dyDescent="0.25">
      <c r="A6" s="19" t="s">
        <v>124</v>
      </c>
      <c r="B6" s="16">
        <v>550</v>
      </c>
    </row>
    <row r="7" spans="1:2" x14ac:dyDescent="0.25">
      <c r="A7" s="23" t="s">
        <v>125</v>
      </c>
      <c r="B7" s="44">
        <v>599</v>
      </c>
    </row>
    <row r="8" spans="1:2" x14ac:dyDescent="0.25">
      <c r="A8" s="20" t="s">
        <v>568</v>
      </c>
      <c r="B8" s="16">
        <v>149</v>
      </c>
    </row>
    <row r="9" spans="1:2" x14ac:dyDescent="0.25">
      <c r="A9" s="22" t="s">
        <v>123</v>
      </c>
      <c r="B9" s="9">
        <v>50</v>
      </c>
    </row>
    <row r="10" spans="1:2" x14ac:dyDescent="0.25">
      <c r="A10" s="23" t="s">
        <v>126</v>
      </c>
      <c r="B10" s="44">
        <v>189</v>
      </c>
    </row>
    <row r="11" spans="1:2" x14ac:dyDescent="0.25">
      <c r="A11" s="19" t="s">
        <v>48</v>
      </c>
      <c r="B11" s="16">
        <v>200</v>
      </c>
    </row>
    <row r="12" spans="1:2" x14ac:dyDescent="0.25">
      <c r="A12" s="20" t="s">
        <v>27</v>
      </c>
      <c r="B12" s="16">
        <v>100</v>
      </c>
    </row>
    <row r="13" spans="1:2" x14ac:dyDescent="0.25">
      <c r="A13" s="19" t="s">
        <v>33</v>
      </c>
      <c r="B13" s="16">
        <v>1699</v>
      </c>
    </row>
    <row r="14" spans="1:2" x14ac:dyDescent="0.25">
      <c r="A14" s="20" t="s">
        <v>30</v>
      </c>
      <c r="B14" s="16">
        <v>250</v>
      </c>
    </row>
    <row r="15" spans="1:2" x14ac:dyDescent="0.25">
      <c r="A15" s="20" t="s">
        <v>28</v>
      </c>
      <c r="B15" s="16">
        <v>399</v>
      </c>
    </row>
    <row r="16" spans="1:2" x14ac:dyDescent="0.25">
      <c r="A16" s="20" t="s">
        <v>29</v>
      </c>
      <c r="B16" s="16">
        <v>349</v>
      </c>
    </row>
    <row r="17" spans="1:2" x14ac:dyDescent="0.25">
      <c r="A17" s="20" t="s">
        <v>75</v>
      </c>
      <c r="B17" s="16">
        <v>29.99</v>
      </c>
    </row>
    <row r="18" spans="1:2" x14ac:dyDescent="0.25">
      <c r="A18" s="20" t="s">
        <v>74</v>
      </c>
      <c r="B18" s="16">
        <v>1699</v>
      </c>
    </row>
    <row r="19" spans="1:2" x14ac:dyDescent="0.25">
      <c r="A19" s="19" t="s">
        <v>215</v>
      </c>
      <c r="B19" s="95">
        <v>1999</v>
      </c>
    </row>
    <row r="20" spans="1:2" x14ac:dyDescent="0.25">
      <c r="A20" s="23" t="s">
        <v>869</v>
      </c>
      <c r="B20" s="44">
        <v>199</v>
      </c>
    </row>
    <row r="21" spans="1:2" x14ac:dyDescent="0.25">
      <c r="A21" s="23" t="s">
        <v>870</v>
      </c>
      <c r="B21" s="44">
        <v>149</v>
      </c>
    </row>
    <row r="22" spans="1:2" x14ac:dyDescent="0.25">
      <c r="A22" s="23" t="s">
        <v>128</v>
      </c>
      <c r="B22" s="44">
        <v>399</v>
      </c>
    </row>
    <row r="23" spans="1:2" x14ac:dyDescent="0.25">
      <c r="A23" s="23" t="s">
        <v>153</v>
      </c>
      <c r="B23" s="44">
        <v>39.99</v>
      </c>
    </row>
    <row r="24" spans="1:2" x14ac:dyDescent="0.25">
      <c r="A24" s="23" t="s">
        <v>154</v>
      </c>
      <c r="B24" s="44">
        <v>48.99</v>
      </c>
    </row>
    <row r="25" spans="1:2" x14ac:dyDescent="0.25">
      <c r="A25" s="23" t="s">
        <v>155</v>
      </c>
      <c r="B25" s="44">
        <v>57.99</v>
      </c>
    </row>
    <row r="26" spans="1:2" x14ac:dyDescent="0.25">
      <c r="A26" s="23" t="s">
        <v>156</v>
      </c>
      <c r="B26" s="44">
        <v>75.989999999999995</v>
      </c>
    </row>
    <row r="27" spans="1:2" x14ac:dyDescent="0.25">
      <c r="A27" s="23" t="s">
        <v>157</v>
      </c>
      <c r="B27" s="44">
        <v>93.99</v>
      </c>
    </row>
    <row r="28" spans="1:2" x14ac:dyDescent="0.25">
      <c r="A28" s="23" t="s">
        <v>158</v>
      </c>
      <c r="B28" s="44">
        <v>134.99</v>
      </c>
    </row>
    <row r="29" spans="1:2" x14ac:dyDescent="0.25">
      <c r="A29" s="23" t="s">
        <v>159</v>
      </c>
      <c r="B29" s="44">
        <v>164.99</v>
      </c>
    </row>
    <row r="30" spans="1:2" x14ac:dyDescent="0.25">
      <c r="A30" s="23" t="s">
        <v>160</v>
      </c>
      <c r="B30" s="44">
        <v>30.99</v>
      </c>
    </row>
    <row r="31" spans="1:2" x14ac:dyDescent="0.25">
      <c r="A31" s="23" t="s">
        <v>161</v>
      </c>
      <c r="B31" s="44">
        <v>15.99</v>
      </c>
    </row>
    <row r="32" spans="1:2" x14ac:dyDescent="0.25">
      <c r="A32" s="23" t="s">
        <v>162</v>
      </c>
      <c r="B32" s="44">
        <v>24.99</v>
      </c>
    </row>
    <row r="33" spans="1:2" x14ac:dyDescent="0.25">
      <c r="A33" s="23" t="s">
        <v>163</v>
      </c>
      <c r="B33" s="44">
        <v>41.99</v>
      </c>
    </row>
    <row r="34" spans="1:2" x14ac:dyDescent="0.25">
      <c r="A34" s="23" t="s">
        <v>164</v>
      </c>
      <c r="B34" s="44">
        <v>47.99</v>
      </c>
    </row>
    <row r="35" spans="1:2" x14ac:dyDescent="0.25">
      <c r="A35" s="23" t="s">
        <v>165</v>
      </c>
      <c r="B35" s="44">
        <v>61.99</v>
      </c>
    </row>
    <row r="36" spans="1:2" x14ac:dyDescent="0.25">
      <c r="A36" s="23" t="s">
        <v>166</v>
      </c>
      <c r="B36" s="44">
        <v>72.989999999999995</v>
      </c>
    </row>
    <row r="37" spans="1:2" x14ac:dyDescent="0.25">
      <c r="A37" s="23" t="s">
        <v>167</v>
      </c>
      <c r="B37" s="44">
        <v>102.99</v>
      </c>
    </row>
    <row r="38" spans="1:2" x14ac:dyDescent="0.25">
      <c r="A38" s="23" t="s">
        <v>168</v>
      </c>
      <c r="B38" s="44">
        <v>72.989999999999995</v>
      </c>
    </row>
    <row r="39" spans="1:2" x14ac:dyDescent="0.25">
      <c r="A39" s="23" t="s">
        <v>169</v>
      </c>
      <c r="B39" s="44">
        <v>25.99</v>
      </c>
    </row>
    <row r="40" spans="1:2" x14ac:dyDescent="0.25">
      <c r="A40" s="23" t="s">
        <v>170</v>
      </c>
      <c r="B40" s="44">
        <v>82.49</v>
      </c>
    </row>
    <row r="41" spans="1:2" x14ac:dyDescent="0.25">
      <c r="A41" s="23" t="s">
        <v>171</v>
      </c>
      <c r="B41" s="44">
        <v>244.99</v>
      </c>
    </row>
    <row r="42" spans="1:2" x14ac:dyDescent="0.25">
      <c r="A42" s="23" t="s">
        <v>172</v>
      </c>
      <c r="B42" s="44">
        <v>314.99</v>
      </c>
    </row>
    <row r="43" spans="1:2" x14ac:dyDescent="0.25">
      <c r="A43" s="23" t="s">
        <v>173</v>
      </c>
      <c r="B43" s="44">
        <v>259.99</v>
      </c>
    </row>
    <row r="44" spans="1:2" x14ac:dyDescent="0.25">
      <c r="A44" s="23" t="s">
        <v>174</v>
      </c>
      <c r="B44" s="44">
        <v>429.99</v>
      </c>
    </row>
    <row r="45" spans="1:2" x14ac:dyDescent="0.25">
      <c r="A45" s="23" t="s">
        <v>175</v>
      </c>
      <c r="B45" s="44">
        <v>599.99</v>
      </c>
    </row>
    <row r="46" spans="1:2" x14ac:dyDescent="0.25">
      <c r="A46" s="23" t="s">
        <v>177</v>
      </c>
      <c r="B46" s="44">
        <v>124.99</v>
      </c>
    </row>
    <row r="47" spans="1:2" x14ac:dyDescent="0.25">
      <c r="A47" s="23" t="s">
        <v>178</v>
      </c>
      <c r="B47" s="44">
        <v>124.99</v>
      </c>
    </row>
    <row r="48" spans="1:2" x14ac:dyDescent="0.25">
      <c r="A48" s="23" t="s">
        <v>179</v>
      </c>
      <c r="B48" s="44">
        <v>149.99</v>
      </c>
    </row>
    <row r="49" spans="1:2" x14ac:dyDescent="0.25">
      <c r="A49" s="23" t="s">
        <v>180</v>
      </c>
      <c r="B49" s="44">
        <v>149.99</v>
      </c>
    </row>
    <row r="50" spans="1:2" x14ac:dyDescent="0.25">
      <c r="A50" s="23" t="s">
        <v>181</v>
      </c>
      <c r="B50" s="44">
        <v>399</v>
      </c>
    </row>
    <row r="51" spans="1:2" x14ac:dyDescent="0.25">
      <c r="A51" s="23" t="s">
        <v>567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4:I46"/>
  <sheetViews>
    <sheetView showWhiteSpace="0" view="pageLayout" zoomScaleNormal="100" workbookViewId="0">
      <selection activeCell="H19" sqref="H19"/>
    </sheetView>
  </sheetViews>
  <sheetFormatPr defaultRowHeight="15" x14ac:dyDescent="0.25"/>
  <cols>
    <col min="3" max="3" width="10.140625" customWidth="1"/>
    <col min="4" max="4" width="8.7109375" customWidth="1"/>
    <col min="7" max="7" width="4.5703125" customWidth="1"/>
    <col min="8" max="8" width="19.28515625" customWidth="1"/>
    <col min="9" max="9" width="9.140625" customWidth="1"/>
  </cols>
  <sheetData>
    <row r="14" spans="1:9" ht="50.25" customHeight="1" x14ac:dyDescent="0.9">
      <c r="A14" s="458" t="str">
        <f>'QUOTE FORM'!$D$6</f>
        <v>None Selected</v>
      </c>
      <c r="B14" s="459"/>
      <c r="C14" s="459"/>
      <c r="D14" s="459"/>
      <c r="E14" s="459"/>
      <c r="F14" s="459"/>
      <c r="G14" s="459"/>
      <c r="H14" s="459"/>
      <c r="I14" s="459"/>
    </row>
    <row r="16" spans="1:9" ht="20.25" customHeight="1" x14ac:dyDescent="0.35">
      <c r="B16" s="460" t="s">
        <v>221</v>
      </c>
      <c r="C16" s="461"/>
      <c r="D16" s="461"/>
      <c r="E16" s="462"/>
      <c r="F16" s="109"/>
      <c r="G16" s="109"/>
      <c r="H16" s="110">
        <f>'QUOTE FORM'!$H$6</f>
        <v>0</v>
      </c>
      <c r="I16" s="103"/>
    </row>
    <row r="17" spans="2:9" x14ac:dyDescent="0.25">
      <c r="G17" s="96"/>
      <c r="H17" s="106"/>
      <c r="I17" s="102"/>
    </row>
    <row r="18" spans="2:9" ht="18.75" x14ac:dyDescent="0.3">
      <c r="B18" s="463"/>
      <c r="C18" s="464"/>
      <c r="D18" s="464"/>
      <c r="E18" s="464"/>
      <c r="F18" s="464"/>
      <c r="G18" s="464"/>
      <c r="H18" s="106"/>
      <c r="I18" s="102"/>
    </row>
    <row r="19" spans="2:9" x14ac:dyDescent="0.25">
      <c r="B19" s="465" t="str">
        <f>'QUOTE FORM'!H17</f>
        <v>*</v>
      </c>
      <c r="C19" s="465"/>
      <c r="D19" s="465"/>
      <c r="E19" s="465"/>
      <c r="F19" s="465"/>
      <c r="G19" s="465"/>
      <c r="H19" s="106">
        <f>'QUOTE FORM'!L17</f>
        <v>0</v>
      </c>
      <c r="I19" s="102"/>
    </row>
    <row r="20" spans="2:9" x14ac:dyDescent="0.25">
      <c r="B20" s="465" t="str">
        <f>'QUOTE FORM'!H18</f>
        <v>*</v>
      </c>
      <c r="C20" s="465"/>
      <c r="D20" s="465"/>
      <c r="E20" s="465"/>
      <c r="F20" s="465"/>
      <c r="G20" s="465"/>
      <c r="H20" s="106">
        <f>'QUOTE FORM'!L18</f>
        <v>0</v>
      </c>
      <c r="I20" s="102"/>
    </row>
    <row r="21" spans="2:9" x14ac:dyDescent="0.25">
      <c r="B21" s="466" t="str">
        <f>'QUOTE FORM'!H19</f>
        <v>*</v>
      </c>
      <c r="C21" s="466"/>
      <c r="D21" s="466"/>
      <c r="E21" s="466"/>
      <c r="F21" s="466"/>
      <c r="G21" s="466"/>
      <c r="H21" s="106">
        <f>'QUOTE FORM'!L19</f>
        <v>0</v>
      </c>
      <c r="I21" s="102"/>
    </row>
    <row r="22" spans="2:9" x14ac:dyDescent="0.25">
      <c r="B22" s="466" t="str">
        <f>'QUOTE FORM'!H20</f>
        <v>*</v>
      </c>
      <c r="C22" s="466"/>
      <c r="D22" s="466"/>
      <c r="E22" s="466"/>
      <c r="F22" s="466"/>
      <c r="G22" s="466"/>
      <c r="H22" s="106">
        <f>'QUOTE FORM'!L20</f>
        <v>0</v>
      </c>
      <c r="I22" s="102"/>
    </row>
    <row r="23" spans="2:9" x14ac:dyDescent="0.25">
      <c r="B23" s="467" t="str">
        <f>'QUOTE FORM'!H21</f>
        <v>*</v>
      </c>
      <c r="C23" s="467"/>
      <c r="D23" s="467"/>
      <c r="E23" s="467"/>
      <c r="F23" s="467"/>
      <c r="G23" s="467"/>
      <c r="H23" s="106">
        <f>'QUOTE FORM'!L21</f>
        <v>0</v>
      </c>
      <c r="I23" s="102"/>
    </row>
    <row r="24" spans="2:9" x14ac:dyDescent="0.25">
      <c r="B24" s="468" t="str">
        <f>'QUOTE FORM'!H22</f>
        <v>*</v>
      </c>
      <c r="C24" s="468"/>
      <c r="D24" s="468"/>
      <c r="E24" s="468"/>
      <c r="F24" s="468"/>
      <c r="G24" s="468"/>
      <c r="H24" s="106">
        <f>'QUOTE FORM'!L22</f>
        <v>0</v>
      </c>
      <c r="I24" s="102"/>
    </row>
    <row r="25" spans="2:9" x14ac:dyDescent="0.25">
      <c r="B25" s="467" t="str">
        <f>'QUOTE FORM'!H31</f>
        <v>*</v>
      </c>
      <c r="C25" s="467"/>
      <c r="D25" s="467"/>
      <c r="E25" s="467"/>
      <c r="F25" s="467"/>
      <c r="G25" s="467"/>
      <c r="H25" s="106">
        <f>'QUOTE FORM'!L31</f>
        <v>0</v>
      </c>
      <c r="I25" s="102"/>
    </row>
    <row r="26" spans="2:9" x14ac:dyDescent="0.25">
      <c r="B26" s="467" t="str">
        <f>'QUOTE FORM'!H32</f>
        <v>*</v>
      </c>
      <c r="C26" s="467"/>
      <c r="D26" s="467"/>
      <c r="E26" s="467"/>
      <c r="F26" s="467"/>
      <c r="G26" s="467"/>
      <c r="H26" s="106">
        <f>'QUOTE FORM'!L32</f>
        <v>0</v>
      </c>
      <c r="I26" s="102"/>
    </row>
    <row r="27" spans="2:9" x14ac:dyDescent="0.25">
      <c r="B27" s="467" t="str">
        <f>'QUOTE FORM'!H33</f>
        <v>*</v>
      </c>
      <c r="C27" s="467"/>
      <c r="D27" s="467"/>
      <c r="E27" s="467"/>
      <c r="F27" s="467"/>
      <c r="G27" s="467"/>
      <c r="H27" s="106">
        <f>'QUOTE FORM'!L33</f>
        <v>0</v>
      </c>
      <c r="I27" s="102"/>
    </row>
    <row r="28" spans="2:9" x14ac:dyDescent="0.25">
      <c r="B28" s="467"/>
      <c r="C28" s="467"/>
      <c r="D28" s="467"/>
      <c r="E28" s="467"/>
      <c r="F28" s="467"/>
      <c r="G28" s="467"/>
      <c r="H28" s="106"/>
      <c r="I28" s="102"/>
    </row>
    <row r="29" spans="2:9" x14ac:dyDescent="0.25">
      <c r="B29" s="97"/>
      <c r="C29" s="97"/>
      <c r="D29" s="97"/>
      <c r="G29" s="96"/>
      <c r="H29" s="106"/>
      <c r="I29" s="102"/>
    </row>
    <row r="30" spans="2:9" ht="21" x14ac:dyDescent="0.35">
      <c r="B30" s="469" t="s">
        <v>220</v>
      </c>
      <c r="C30" s="469"/>
      <c r="D30" s="469"/>
      <c r="E30" s="109"/>
      <c r="F30" s="109"/>
      <c r="G30" s="96"/>
      <c r="H30" s="108">
        <f>'QUOTE FORM'!$L$59</f>
        <v>0</v>
      </c>
      <c r="I30" s="103"/>
    </row>
    <row r="31" spans="2:9" x14ac:dyDescent="0.25">
      <c r="B31" s="97"/>
      <c r="C31" s="97"/>
      <c r="D31" s="97"/>
      <c r="G31" s="107"/>
      <c r="H31" s="106"/>
      <c r="I31" s="102"/>
    </row>
    <row r="32" spans="2:9" x14ac:dyDescent="0.25">
      <c r="B32" s="97"/>
      <c r="C32" s="97"/>
      <c r="D32" s="97"/>
      <c r="E32" s="97"/>
      <c r="F32" s="97"/>
      <c r="G32" s="97"/>
      <c r="H32" s="97"/>
      <c r="I32" s="102"/>
    </row>
    <row r="33" spans="2:9" ht="21" customHeight="1" x14ac:dyDescent="0.35">
      <c r="B33" s="469" t="s">
        <v>32</v>
      </c>
      <c r="C33" s="471"/>
      <c r="D33" s="471"/>
      <c r="E33" s="101"/>
      <c r="F33" s="100"/>
      <c r="G33" s="100"/>
      <c r="H33" s="105">
        <f>'QUOTE FORM'!$L$67</f>
        <v>0</v>
      </c>
      <c r="I33" s="103"/>
    </row>
    <row r="34" spans="2:9" ht="21" customHeight="1" x14ac:dyDescent="0.35">
      <c r="B34" s="469" t="s">
        <v>31</v>
      </c>
      <c r="C34" s="469"/>
      <c r="D34" s="469"/>
      <c r="E34" s="104"/>
      <c r="F34" s="104"/>
      <c r="G34" s="104"/>
      <c r="H34" s="105">
        <f>'QUOTE FORM'!$L$66</f>
        <v>0</v>
      </c>
      <c r="I34" s="102"/>
    </row>
    <row r="35" spans="2:9" ht="21" customHeight="1" x14ac:dyDescent="0.35">
      <c r="B35" s="469" t="s">
        <v>219</v>
      </c>
      <c r="C35" s="471"/>
      <c r="D35" s="471"/>
      <c r="E35" s="104"/>
      <c r="F35" s="104"/>
      <c r="G35" s="104"/>
      <c r="H35" s="111">
        <f>'QUOTE FORM'!$L$60</f>
        <v>1450</v>
      </c>
      <c r="I35" s="103"/>
    </row>
    <row r="36" spans="2:9" x14ac:dyDescent="0.25">
      <c r="B36" s="97"/>
      <c r="C36" s="97"/>
      <c r="D36" s="97"/>
      <c r="E36" s="97"/>
      <c r="F36" s="97"/>
      <c r="G36" s="97"/>
      <c r="H36" s="472">
        <f>'QUOTE FORM'!$L$68</f>
        <v>1450</v>
      </c>
      <c r="I36" s="102"/>
    </row>
    <row r="37" spans="2:9" ht="21" customHeight="1" x14ac:dyDescent="0.35">
      <c r="B37" s="474" t="s">
        <v>218</v>
      </c>
      <c r="C37" s="474"/>
      <c r="D37" s="474"/>
      <c r="E37" s="100"/>
      <c r="F37" s="100"/>
      <c r="G37" s="100"/>
      <c r="H37" s="473"/>
      <c r="I37" s="103"/>
    </row>
    <row r="38" spans="2:9" x14ac:dyDescent="0.25">
      <c r="B38" s="97"/>
      <c r="C38" s="97"/>
      <c r="D38" s="97"/>
      <c r="E38" s="97"/>
      <c r="F38" s="97"/>
      <c r="G38" s="97"/>
      <c r="H38" s="97"/>
      <c r="I38" s="102"/>
    </row>
    <row r="39" spans="2:9" ht="21" customHeight="1" x14ac:dyDescent="0.35">
      <c r="B39" s="475" t="s">
        <v>217</v>
      </c>
      <c r="C39" s="476"/>
      <c r="D39" s="477"/>
      <c r="E39" s="101"/>
      <c r="F39" s="100"/>
      <c r="G39" s="100"/>
      <c r="H39" s="99">
        <f>'Package Boats Calculator'!$G$4</f>
        <v>11.847710092006519</v>
      </c>
      <c r="I39" s="98"/>
    </row>
    <row r="40" spans="2:9" x14ac:dyDescent="0.25">
      <c r="B40" s="97"/>
      <c r="C40" s="97"/>
      <c r="D40" s="97"/>
      <c r="E40" s="97"/>
      <c r="F40" s="97"/>
      <c r="G40" s="97"/>
      <c r="H40" s="97"/>
      <c r="I40" s="96"/>
    </row>
    <row r="41" spans="2:9" x14ac:dyDescent="0.25">
      <c r="B41" s="470" t="s">
        <v>216</v>
      </c>
      <c r="C41" s="470"/>
      <c r="D41" s="470"/>
      <c r="E41" s="470"/>
      <c r="F41" s="470"/>
      <c r="G41" s="470"/>
      <c r="H41" s="470"/>
      <c r="I41" s="96"/>
    </row>
    <row r="42" spans="2:9" x14ac:dyDescent="0.25">
      <c r="B42" s="470"/>
      <c r="C42" s="470"/>
      <c r="D42" s="470"/>
      <c r="E42" s="470"/>
      <c r="F42" s="470"/>
      <c r="G42" s="470"/>
      <c r="H42" s="470"/>
      <c r="I42" s="96"/>
    </row>
    <row r="43" spans="2:9" x14ac:dyDescent="0.25">
      <c r="B43" s="96"/>
      <c r="C43" s="96"/>
      <c r="D43" s="96"/>
      <c r="E43" s="96"/>
      <c r="F43" s="96"/>
      <c r="G43" s="96"/>
      <c r="H43" s="96"/>
      <c r="I43" s="96"/>
    </row>
    <row r="44" spans="2:9" x14ac:dyDescent="0.25">
      <c r="B44" s="97"/>
      <c r="C44" s="97"/>
      <c r="D44" s="96"/>
      <c r="E44" s="96"/>
      <c r="F44" s="96"/>
      <c r="G44" s="96"/>
      <c r="H44" s="96"/>
      <c r="I44" s="96"/>
    </row>
    <row r="45" spans="2:9" x14ac:dyDescent="0.25">
      <c r="B45" s="96"/>
      <c r="C45" s="96"/>
      <c r="D45" s="96"/>
      <c r="E45" s="96"/>
      <c r="F45" s="96"/>
      <c r="G45" s="96"/>
      <c r="H45" s="96"/>
      <c r="I45" s="96"/>
    </row>
    <row r="46" spans="2:9" x14ac:dyDescent="0.25">
      <c r="B46" s="96"/>
      <c r="C46" s="96"/>
      <c r="D46" s="96"/>
      <c r="E46" s="96"/>
      <c r="F46" s="96"/>
      <c r="G46" s="96"/>
      <c r="H46" s="96"/>
      <c r="I46" s="96"/>
    </row>
  </sheetData>
  <mergeCells count="22">
    <mergeCell ref="B42:H42"/>
    <mergeCell ref="B33:D33"/>
    <mergeCell ref="B34:D34"/>
    <mergeCell ref="B35:D35"/>
    <mergeCell ref="H36:H37"/>
    <mergeCell ref="B37:D37"/>
    <mergeCell ref="B39:D39"/>
    <mergeCell ref="B26:G26"/>
    <mergeCell ref="B30:D30"/>
    <mergeCell ref="B27:G27"/>
    <mergeCell ref="B28:G28"/>
    <mergeCell ref="B41:H41"/>
    <mergeCell ref="B21:G21"/>
    <mergeCell ref="B22:G22"/>
    <mergeCell ref="B23:G23"/>
    <mergeCell ref="B24:G24"/>
    <mergeCell ref="B25:G25"/>
    <mergeCell ref="A14:I14"/>
    <mergeCell ref="B16:E16"/>
    <mergeCell ref="B18:G18"/>
    <mergeCell ref="B19:G19"/>
    <mergeCell ref="B20:G20"/>
  </mergeCells>
  <pageMargins left="0.7" right="0.7" top="0.75" bottom="0.75" header="0.3" footer="0.3"/>
  <pageSetup scale="9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H502"/>
  <sheetViews>
    <sheetView showGridLines="0" zoomScaleNormal="100" workbookViewId="0">
      <pane ySplit="9" topLeftCell="A10" activePane="bottomLeft" state="frozenSplit"/>
      <selection pane="bottomLeft" activeCell="G7" sqref="G7"/>
    </sheetView>
  </sheetViews>
  <sheetFormatPr defaultRowHeight="12.75" x14ac:dyDescent="0.2"/>
  <cols>
    <col min="1" max="1" width="5.85546875" style="138" customWidth="1"/>
    <col min="2" max="7" width="15.5703125" style="138" customWidth="1"/>
    <col min="8" max="8" width="9.28515625" style="118" customWidth="1"/>
    <col min="9" max="16384" width="9.140625" style="118"/>
  </cols>
  <sheetData>
    <row r="1" spans="1:8" s="114" customFormat="1" ht="21" thickBot="1" x14ac:dyDescent="0.25">
      <c r="A1" s="112" t="s">
        <v>222</v>
      </c>
      <c r="B1" s="112"/>
      <c r="C1" s="112"/>
      <c r="D1" s="112"/>
      <c r="E1" s="112"/>
      <c r="F1" s="112"/>
      <c r="G1" s="112"/>
      <c r="H1" s="113"/>
    </row>
    <row r="2" spans="1:8" ht="14.25" customHeight="1" thickTop="1" x14ac:dyDescent="0.35">
      <c r="A2" s="115"/>
      <c r="B2" s="116"/>
      <c r="C2" s="116"/>
      <c r="D2" s="116"/>
      <c r="E2" s="116"/>
      <c r="F2" s="116"/>
      <c r="G2" s="116"/>
      <c r="H2" s="117"/>
    </row>
    <row r="3" spans="1:8" ht="13.5" thickBot="1" x14ac:dyDescent="0.3">
      <c r="A3" s="119" t="s">
        <v>223</v>
      </c>
      <c r="B3" s="119"/>
      <c r="C3" s="119"/>
      <c r="D3" s="120"/>
      <c r="E3" s="119" t="s">
        <v>224</v>
      </c>
      <c r="F3" s="119"/>
      <c r="G3" s="119"/>
    </row>
    <row r="4" spans="1:8" ht="15" x14ac:dyDescent="0.2">
      <c r="A4" s="121" t="s">
        <v>225</v>
      </c>
      <c r="B4" s="121"/>
      <c r="C4" s="122">
        <f>'QUOTE FORM'!$L$68</f>
        <v>1450</v>
      </c>
      <c r="D4" s="123"/>
      <c r="E4" s="121" t="s">
        <v>226</v>
      </c>
      <c r="F4" s="121"/>
      <c r="G4" s="122">
        <f>IF(LoanIsGood,MonthlyPayment,"")</f>
        <v>11.847710092006519</v>
      </c>
    </row>
    <row r="5" spans="1:8" ht="15" x14ac:dyDescent="0.35">
      <c r="A5" s="121" t="s">
        <v>227</v>
      </c>
      <c r="B5" s="121"/>
      <c r="C5" s="124">
        <v>5.5E-2</v>
      </c>
      <c r="D5" s="125"/>
      <c r="E5" s="121" t="s">
        <v>228</v>
      </c>
      <c r="F5" s="121"/>
      <c r="G5" s="126">
        <f>IF(LoanIsGood,LoanYears*12,"")</f>
        <v>180</v>
      </c>
    </row>
    <row r="6" spans="1:8" ht="15" x14ac:dyDescent="0.35">
      <c r="A6" s="121" t="s">
        <v>229</v>
      </c>
      <c r="B6" s="121"/>
      <c r="C6" s="126">
        <v>15</v>
      </c>
      <c r="D6" s="125"/>
      <c r="E6" s="121" t="s">
        <v>230</v>
      </c>
      <c r="F6" s="121"/>
      <c r="G6" s="122">
        <f>IF(LoanIsGood,TotalLoanCost-LoanAmount,"")</f>
        <v>682.58781656117344</v>
      </c>
    </row>
    <row r="7" spans="1:8" ht="15" x14ac:dyDescent="0.35">
      <c r="A7" s="121" t="s">
        <v>231</v>
      </c>
      <c r="B7" s="121"/>
      <c r="C7" s="127">
        <v>36526</v>
      </c>
      <c r="D7" s="125"/>
      <c r="E7" s="121" t="s">
        <v>232</v>
      </c>
      <c r="F7" s="121"/>
      <c r="G7" s="122">
        <f>IF(LoanIsGood,MonthlyPayment*NumberOfPayments,"")</f>
        <v>2132.5878165611734</v>
      </c>
    </row>
    <row r="8" spans="1:8" ht="15" x14ac:dyDescent="0.35">
      <c r="A8" s="125"/>
      <c r="B8" s="128"/>
      <c r="C8" s="125"/>
      <c r="D8" s="129"/>
      <c r="E8" s="125"/>
      <c r="F8" s="125"/>
      <c r="G8" s="125"/>
    </row>
    <row r="9" spans="1:8" s="132" customFormat="1" ht="29.25" customHeight="1" x14ac:dyDescent="0.2">
      <c r="A9" s="130" t="s">
        <v>233</v>
      </c>
      <c r="B9" s="130" t="s">
        <v>234</v>
      </c>
      <c r="C9" s="131" t="s">
        <v>235</v>
      </c>
      <c r="D9" s="131" t="s">
        <v>236</v>
      </c>
      <c r="E9" s="131" t="s">
        <v>237</v>
      </c>
      <c r="F9" s="131" t="s">
        <v>238</v>
      </c>
      <c r="G9" s="131" t="s">
        <v>239</v>
      </c>
    </row>
    <row r="10" spans="1:8" s="132" customFormat="1" ht="15" x14ac:dyDescent="0.2">
      <c r="A10" s="133">
        <f>IF(LoanIsNotPaid*LoanIsGood,PaymentNumber,"")</f>
        <v>1</v>
      </c>
      <c r="B10" s="134">
        <f>IF(LoanIsNotPaid*LoanIsGood,PaymentDate,"")</f>
        <v>36557</v>
      </c>
      <c r="C10" s="135">
        <f>IF(LoanIsNotPaid*LoanIsGood,LoanValue,"")</f>
        <v>1450</v>
      </c>
      <c r="D10" s="135">
        <f>IF(LoanIsNotPaid*LoanIsGood,MonthlyPayment,"")</f>
        <v>11.847710092006519</v>
      </c>
      <c r="E10" s="135">
        <f>IF(LoanIsNotPaid*LoanIsGood,Principal,"")</f>
        <v>5.201876758673186</v>
      </c>
      <c r="F10" s="135">
        <f>IF(LoanIsNotPaid*LoanIsGood,InterestAmt,"")</f>
        <v>6.645833333333333</v>
      </c>
      <c r="G10" s="135">
        <f>IF(LoanIsNotPaid*LoanIsGood,EndingBalance,"")</f>
        <v>1444.7981232413269</v>
      </c>
    </row>
    <row r="11" spans="1:8" s="132" customFormat="1" ht="15" x14ac:dyDescent="0.2">
      <c r="A11" s="133">
        <f>IF(LoanIsNotPaid*LoanIsGood,PaymentNumber,"")</f>
        <v>2</v>
      </c>
      <c r="B11" s="134">
        <f>IF(LoanIsNotPaid*LoanIsGood,PaymentDate,"")</f>
        <v>36586</v>
      </c>
      <c r="C11" s="135">
        <f>IF(LoanIsNotPaid*LoanIsGood,LoanValue,"")</f>
        <v>1444.7981232413269</v>
      </c>
      <c r="D11" s="135">
        <f>IF(LoanIsNotPaid*LoanIsGood,MonthlyPayment,"")</f>
        <v>11.847710092006519</v>
      </c>
      <c r="E11" s="135">
        <f>IF(LoanIsNotPaid*LoanIsGood,Principal,"")</f>
        <v>5.2257186938171047</v>
      </c>
      <c r="F11" s="135">
        <f>IF(LoanIsNotPaid*LoanIsGood,InterestAmt,"")</f>
        <v>6.6219913981894143</v>
      </c>
      <c r="G11" s="135">
        <f>IF(LoanIsNotPaid*LoanIsGood,EndingBalance,"")</f>
        <v>1439.5724045475097</v>
      </c>
    </row>
    <row r="12" spans="1:8" s="132" customFormat="1" ht="15" x14ac:dyDescent="0.2">
      <c r="A12" s="133">
        <f>IF(LoanIsNotPaid*LoanIsGood,PaymentNumber,"")</f>
        <v>3</v>
      </c>
      <c r="B12" s="134">
        <f>IF(LoanIsNotPaid*LoanIsGood,PaymentDate,"")</f>
        <v>36617</v>
      </c>
      <c r="C12" s="135">
        <f>IF(LoanIsNotPaid*LoanIsGood,LoanValue,"")</f>
        <v>1439.5724045475097</v>
      </c>
      <c r="D12" s="135">
        <f>IF(LoanIsNotPaid*LoanIsGood,MonthlyPayment,"")</f>
        <v>11.847710092006519</v>
      </c>
      <c r="E12" s="135">
        <f>IF(LoanIsNotPaid*LoanIsGood,Principal,"")</f>
        <v>5.2496699044971002</v>
      </c>
      <c r="F12" s="135">
        <f>IF(LoanIsNotPaid*LoanIsGood,InterestAmt,"")</f>
        <v>6.5980401875094197</v>
      </c>
      <c r="G12" s="135">
        <f>IF(LoanIsNotPaid*LoanIsGood,EndingBalance,"")</f>
        <v>1434.3227346430126</v>
      </c>
    </row>
    <row r="13" spans="1:8" s="132" customFormat="1" ht="15" x14ac:dyDescent="0.2">
      <c r="A13" s="133">
        <f>IF(LoanIsNotPaid*LoanIsGood,PaymentNumber,"")</f>
        <v>4</v>
      </c>
      <c r="B13" s="134">
        <f>IF(LoanIsNotPaid*LoanIsGood,PaymentDate,"")</f>
        <v>36647</v>
      </c>
      <c r="C13" s="135">
        <f>IF(LoanIsNotPaid*LoanIsGood,LoanValue,"")</f>
        <v>1434.3227346430126</v>
      </c>
      <c r="D13" s="135">
        <f>IF(LoanIsNotPaid*LoanIsGood,MonthlyPayment,"")</f>
        <v>11.847710092006519</v>
      </c>
      <c r="E13" s="135">
        <f>IF(LoanIsNotPaid*LoanIsGood,Principal,"")</f>
        <v>5.2737308915593779</v>
      </c>
      <c r="F13" s="135">
        <f>IF(LoanIsNotPaid*LoanIsGood,InterestAmt,"")</f>
        <v>6.5739792004471411</v>
      </c>
      <c r="G13" s="135">
        <f>IF(LoanIsNotPaid*LoanIsGood,EndingBalance,"")</f>
        <v>1429.0490037514533</v>
      </c>
    </row>
    <row r="14" spans="1:8" s="132" customFormat="1" ht="15" x14ac:dyDescent="0.2">
      <c r="A14" s="133">
        <f>IF(LoanIsNotPaid*LoanIsGood,PaymentNumber,"")</f>
        <v>5</v>
      </c>
      <c r="B14" s="134">
        <f>IF(LoanIsNotPaid*LoanIsGood,PaymentDate,"")</f>
        <v>36678</v>
      </c>
      <c r="C14" s="135">
        <f>IF(LoanIsNotPaid*LoanIsGood,LoanValue,"")</f>
        <v>1429.0490037514533</v>
      </c>
      <c r="D14" s="135">
        <f>IF(LoanIsNotPaid*LoanIsGood,MonthlyPayment,"")</f>
        <v>11.847710092006519</v>
      </c>
      <c r="E14" s="135">
        <f>IF(LoanIsNotPaid*LoanIsGood,Principal,"")</f>
        <v>5.2979021581456918</v>
      </c>
      <c r="F14" s="135">
        <f>IF(LoanIsNotPaid*LoanIsGood,InterestAmt,"")</f>
        <v>6.5498079338608273</v>
      </c>
      <c r="G14" s="135">
        <f>IF(LoanIsNotPaid*LoanIsGood,EndingBalance,"")</f>
        <v>1423.7511015933076</v>
      </c>
    </row>
    <row r="15" spans="1:8" s="132" customFormat="1" ht="15" x14ac:dyDescent="0.2">
      <c r="A15" s="133">
        <f>IF(LoanIsNotPaid*LoanIsGood,PaymentNumber,"")</f>
        <v>6</v>
      </c>
      <c r="B15" s="134">
        <f>IF(LoanIsNotPaid*LoanIsGood,PaymentDate,"")</f>
        <v>36708</v>
      </c>
      <c r="C15" s="135">
        <f>IF(LoanIsNotPaid*LoanIsGood,LoanValue,"")</f>
        <v>1423.7511015933076</v>
      </c>
      <c r="D15" s="135">
        <f>IF(LoanIsNotPaid*LoanIsGood,MonthlyPayment,"")</f>
        <v>11.847710092006519</v>
      </c>
      <c r="E15" s="135">
        <f>IF(LoanIsNotPaid*LoanIsGood,Principal,"")</f>
        <v>5.3221842097038596</v>
      </c>
      <c r="F15" s="135">
        <f>IF(LoanIsNotPaid*LoanIsGood,InterestAmt,"")</f>
        <v>6.5255258823026594</v>
      </c>
      <c r="G15" s="135">
        <f>IF(LoanIsNotPaid*LoanIsGood,EndingBalance,"")</f>
        <v>1418.4289173836034</v>
      </c>
    </row>
    <row r="16" spans="1:8" ht="15" x14ac:dyDescent="0.25">
      <c r="A16" s="133">
        <f>IF(LoanIsNotPaid*LoanIsGood,PaymentNumber,"")</f>
        <v>7</v>
      </c>
      <c r="B16" s="134">
        <f>IF(LoanIsNotPaid*LoanIsGood,PaymentDate,"")</f>
        <v>36739</v>
      </c>
      <c r="C16" s="135">
        <f>IF(LoanIsNotPaid*LoanIsGood,LoanValue,"")</f>
        <v>1418.4289173836034</v>
      </c>
      <c r="D16" s="135">
        <f>IF(LoanIsNotPaid*LoanIsGood,MonthlyPayment,"")</f>
        <v>11.847710092006519</v>
      </c>
      <c r="E16" s="135">
        <f>IF(LoanIsNotPaid*LoanIsGood,Principal,"")</f>
        <v>5.346577553998336</v>
      </c>
      <c r="F16" s="135">
        <f>IF(LoanIsNotPaid*LoanIsGood,InterestAmt,"")</f>
        <v>6.5011325380081839</v>
      </c>
      <c r="G16" s="135">
        <f>IF(LoanIsNotPaid*LoanIsGood,EndingBalance,"")</f>
        <v>1413.0823398296054</v>
      </c>
    </row>
    <row r="17" spans="1:7" ht="15" x14ac:dyDescent="0.25">
      <c r="A17" s="133">
        <f>IF(LoanIsNotPaid*LoanIsGood,PaymentNumber,"")</f>
        <v>8</v>
      </c>
      <c r="B17" s="134">
        <f>IF(LoanIsNotPaid*LoanIsGood,PaymentDate,"")</f>
        <v>36770</v>
      </c>
      <c r="C17" s="135">
        <f>IF(LoanIsNotPaid*LoanIsGood,LoanValue,"")</f>
        <v>1413.0823398296054</v>
      </c>
      <c r="D17" s="135">
        <f>IF(LoanIsNotPaid*LoanIsGood,MonthlyPayment,"")</f>
        <v>11.847710092006519</v>
      </c>
      <c r="E17" s="135">
        <f>IF(LoanIsNotPaid*LoanIsGood,Principal,"")</f>
        <v>5.3710827011208275</v>
      </c>
      <c r="F17" s="135">
        <f>IF(LoanIsNotPaid*LoanIsGood,InterestAmt,"")</f>
        <v>6.4766273908856906</v>
      </c>
      <c r="G17" s="135">
        <f>IF(LoanIsNotPaid*LoanIsGood,EndingBalance,"")</f>
        <v>1407.7112571284845</v>
      </c>
    </row>
    <row r="18" spans="1:7" ht="15" x14ac:dyDescent="0.25">
      <c r="A18" s="133">
        <f>IF(LoanIsNotPaid*LoanIsGood,PaymentNumber,"")</f>
        <v>9</v>
      </c>
      <c r="B18" s="134">
        <f>IF(LoanIsNotPaid*LoanIsGood,PaymentDate,"")</f>
        <v>36800</v>
      </c>
      <c r="C18" s="135">
        <f>IF(LoanIsNotPaid*LoanIsGood,LoanValue,"")</f>
        <v>1407.7112571284845</v>
      </c>
      <c r="D18" s="135">
        <f>IF(LoanIsNotPaid*LoanIsGood,MonthlyPayment,"")</f>
        <v>11.847710092006519</v>
      </c>
      <c r="E18" s="135">
        <f>IF(LoanIsNotPaid*LoanIsGood,Principal,"")</f>
        <v>5.3957001635009654</v>
      </c>
      <c r="F18" s="135">
        <f>IF(LoanIsNotPaid*LoanIsGood,InterestAmt,"")</f>
        <v>6.4520099285055537</v>
      </c>
      <c r="G18" s="135">
        <f>IF(LoanIsNotPaid*LoanIsGood,EndingBalance,"")</f>
        <v>1402.3155569649837</v>
      </c>
    </row>
    <row r="19" spans="1:7" ht="15" x14ac:dyDescent="0.25">
      <c r="A19" s="133">
        <f>IF(LoanIsNotPaid*LoanIsGood,PaymentNumber,"")</f>
        <v>10</v>
      </c>
      <c r="B19" s="134">
        <f>IF(LoanIsNotPaid*LoanIsGood,PaymentDate,"")</f>
        <v>36831</v>
      </c>
      <c r="C19" s="135">
        <f>IF(LoanIsNotPaid*LoanIsGood,LoanValue,"")</f>
        <v>1402.3155569649837</v>
      </c>
      <c r="D19" s="135">
        <f>IF(LoanIsNotPaid*LoanIsGood,MonthlyPayment,"")</f>
        <v>11.847710092006519</v>
      </c>
      <c r="E19" s="135">
        <f>IF(LoanIsNotPaid*LoanIsGood,Principal,"")</f>
        <v>5.4204304559170104</v>
      </c>
      <c r="F19" s="135">
        <f>IF(LoanIsNotPaid*LoanIsGood,InterestAmt,"")</f>
        <v>6.4272796360895086</v>
      </c>
      <c r="G19" s="135">
        <f>IF(LoanIsNotPaid*LoanIsGood,EndingBalance,"")</f>
        <v>1396.8951265090664</v>
      </c>
    </row>
    <row r="20" spans="1:7" ht="15" x14ac:dyDescent="0.25">
      <c r="A20" s="133">
        <f>IF(LoanIsNotPaid*LoanIsGood,PaymentNumber,"")</f>
        <v>11</v>
      </c>
      <c r="B20" s="134">
        <f>IF(LoanIsNotPaid*LoanIsGood,PaymentDate,"")</f>
        <v>36861</v>
      </c>
      <c r="C20" s="135">
        <f>IF(LoanIsNotPaid*LoanIsGood,LoanValue,"")</f>
        <v>1396.8951265090664</v>
      </c>
      <c r="D20" s="135">
        <f>IF(LoanIsNotPaid*LoanIsGood,MonthlyPayment,"")</f>
        <v>11.847710092006519</v>
      </c>
      <c r="E20" s="135">
        <f>IF(LoanIsNotPaid*LoanIsGood,Principal,"")</f>
        <v>5.4452740955066306</v>
      </c>
      <c r="F20" s="135">
        <f>IF(LoanIsNotPaid*LoanIsGood,InterestAmt,"")</f>
        <v>6.4024359964998885</v>
      </c>
      <c r="G20" s="135">
        <f>IF(LoanIsNotPaid*LoanIsGood,EndingBalance,"")</f>
        <v>1391.4498524135597</v>
      </c>
    </row>
    <row r="21" spans="1:7" ht="15" x14ac:dyDescent="0.25">
      <c r="A21" s="133">
        <f>IF(LoanIsNotPaid*LoanIsGood,PaymentNumber,"")</f>
        <v>12</v>
      </c>
      <c r="B21" s="134">
        <f>IF(LoanIsNotPaid*LoanIsGood,PaymentDate,"")</f>
        <v>36892</v>
      </c>
      <c r="C21" s="135">
        <f>IF(LoanIsNotPaid*LoanIsGood,LoanValue,"")</f>
        <v>1391.4498524135597</v>
      </c>
      <c r="D21" s="135">
        <f>IF(LoanIsNotPaid*LoanIsGood,MonthlyPayment,"")</f>
        <v>11.847710092006519</v>
      </c>
      <c r="E21" s="135">
        <f>IF(LoanIsNotPaid*LoanIsGood,Principal,"")</f>
        <v>5.4702316017777024</v>
      </c>
      <c r="F21" s="135">
        <f>IF(LoanIsNotPaid*LoanIsGood,InterestAmt,"")</f>
        <v>6.3774784902288166</v>
      </c>
      <c r="G21" s="135">
        <f>IF(LoanIsNotPaid*LoanIsGood,EndingBalance,"")</f>
        <v>1385.9796208117823</v>
      </c>
    </row>
    <row r="22" spans="1:7" ht="15" x14ac:dyDescent="0.25">
      <c r="A22" s="133">
        <f>IF(LoanIsNotPaid*LoanIsGood,PaymentNumber,"")</f>
        <v>13</v>
      </c>
      <c r="B22" s="134">
        <f>IF(LoanIsNotPaid*LoanIsGood,PaymentDate,"")</f>
        <v>36923</v>
      </c>
      <c r="C22" s="135">
        <f>IF(LoanIsNotPaid*LoanIsGood,LoanValue,"")</f>
        <v>1385.9796208117823</v>
      </c>
      <c r="D22" s="135">
        <f>IF(LoanIsNotPaid*LoanIsGood,MonthlyPayment,"")</f>
        <v>11.847710092006519</v>
      </c>
      <c r="E22" s="135">
        <f>IF(LoanIsNotPaid*LoanIsGood,Principal,"")</f>
        <v>5.4953034966191838</v>
      </c>
      <c r="F22" s="135">
        <f>IF(LoanIsNotPaid*LoanIsGood,InterestAmt,"")</f>
        <v>6.352406595387337</v>
      </c>
      <c r="G22" s="135">
        <f>IF(LoanIsNotPaid*LoanIsGood,EndingBalance,"")</f>
        <v>1380.484317315163</v>
      </c>
    </row>
    <row r="23" spans="1:7" ht="15" x14ac:dyDescent="0.25">
      <c r="A23" s="133">
        <f>IF(LoanIsNotPaid*LoanIsGood,PaymentNumber,"")</f>
        <v>14</v>
      </c>
      <c r="B23" s="134">
        <f>IF(LoanIsNotPaid*LoanIsGood,PaymentDate,"")</f>
        <v>36951</v>
      </c>
      <c r="C23" s="135">
        <f>IF(LoanIsNotPaid*LoanIsGood,LoanValue,"")</f>
        <v>1380.484317315163</v>
      </c>
      <c r="D23" s="135">
        <f>IF(LoanIsNotPaid*LoanIsGood,MonthlyPayment,"")</f>
        <v>11.847710092006519</v>
      </c>
      <c r="E23" s="135">
        <f>IF(LoanIsNotPaid*LoanIsGood,Principal,"")</f>
        <v>5.5204903043120224</v>
      </c>
      <c r="F23" s="135">
        <f>IF(LoanIsNotPaid*LoanIsGood,InterestAmt,"")</f>
        <v>6.3272197876944976</v>
      </c>
      <c r="G23" s="135">
        <f>IF(LoanIsNotPaid*LoanIsGood,EndingBalance,"")</f>
        <v>1374.9638270108508</v>
      </c>
    </row>
    <row r="24" spans="1:7" ht="15" x14ac:dyDescent="0.25">
      <c r="A24" s="133">
        <f>IF(LoanIsNotPaid*LoanIsGood,PaymentNumber,"")</f>
        <v>15</v>
      </c>
      <c r="B24" s="134">
        <f>IF(LoanIsNotPaid*LoanIsGood,PaymentDate,"")</f>
        <v>36982</v>
      </c>
      <c r="C24" s="135">
        <f>IF(LoanIsNotPaid*LoanIsGood,LoanValue,"")</f>
        <v>1374.9638270108508</v>
      </c>
      <c r="D24" s="135">
        <f>IF(LoanIsNotPaid*LoanIsGood,MonthlyPayment,"")</f>
        <v>11.847710092006519</v>
      </c>
      <c r="E24" s="135">
        <f>IF(LoanIsNotPaid*LoanIsGood,Principal,"")</f>
        <v>5.5457925515401181</v>
      </c>
      <c r="F24" s="135">
        <f>IF(LoanIsNotPaid*LoanIsGood,InterestAmt,"")</f>
        <v>6.3019175404664018</v>
      </c>
      <c r="G24" s="135">
        <f>IF(LoanIsNotPaid*LoanIsGood,EndingBalance,"")</f>
        <v>1369.418034459311</v>
      </c>
    </row>
    <row r="25" spans="1:7" ht="15" x14ac:dyDescent="0.25">
      <c r="A25" s="133">
        <f>IF(LoanIsNotPaid*LoanIsGood,PaymentNumber,"")</f>
        <v>16</v>
      </c>
      <c r="B25" s="134">
        <f>IF(LoanIsNotPaid*LoanIsGood,PaymentDate,"")</f>
        <v>37012</v>
      </c>
      <c r="C25" s="135">
        <f>IF(LoanIsNotPaid*LoanIsGood,LoanValue,"")</f>
        <v>1369.418034459311</v>
      </c>
      <c r="D25" s="135">
        <f>IF(LoanIsNotPaid*LoanIsGood,MonthlyPayment,"")</f>
        <v>11.847710092006519</v>
      </c>
      <c r="E25" s="135">
        <f>IF(LoanIsNotPaid*LoanIsGood,Principal,"")</f>
        <v>5.571210767401344</v>
      </c>
      <c r="F25" s="135">
        <f>IF(LoanIsNotPaid*LoanIsGood,InterestAmt,"")</f>
        <v>6.2764993246051759</v>
      </c>
      <c r="G25" s="135">
        <f>IF(LoanIsNotPaid*LoanIsGood,EndingBalance,"")</f>
        <v>1363.8468236919095</v>
      </c>
    </row>
    <row r="26" spans="1:7" ht="15" x14ac:dyDescent="0.25">
      <c r="A26" s="133">
        <f>IF(LoanIsNotPaid*LoanIsGood,PaymentNumber,"")</f>
        <v>17</v>
      </c>
      <c r="B26" s="134">
        <f>IF(LoanIsNotPaid*LoanIsGood,PaymentDate,"")</f>
        <v>37043</v>
      </c>
      <c r="C26" s="135">
        <f>IF(LoanIsNotPaid*LoanIsGood,LoanValue,"")</f>
        <v>1363.8468236919095</v>
      </c>
      <c r="D26" s="135">
        <f>IF(LoanIsNotPaid*LoanIsGood,MonthlyPayment,"")</f>
        <v>11.847710092006519</v>
      </c>
      <c r="E26" s="135">
        <f>IF(LoanIsNotPaid*LoanIsGood,Principal,"")</f>
        <v>5.5967454834186006</v>
      </c>
      <c r="F26" s="135">
        <f>IF(LoanIsNotPaid*LoanIsGood,InterestAmt,"")</f>
        <v>6.2509646085879185</v>
      </c>
      <c r="G26" s="135">
        <f>IF(LoanIsNotPaid*LoanIsGood,EndingBalance,"")</f>
        <v>1358.2500782084908</v>
      </c>
    </row>
    <row r="27" spans="1:7" ht="15" x14ac:dyDescent="0.25">
      <c r="A27" s="133">
        <f>IF(LoanIsNotPaid*LoanIsGood,PaymentNumber,"")</f>
        <v>18</v>
      </c>
      <c r="B27" s="134">
        <f>IF(LoanIsNotPaid*LoanIsGood,PaymentDate,"")</f>
        <v>37073</v>
      </c>
      <c r="C27" s="135">
        <f>IF(LoanIsNotPaid*LoanIsGood,LoanValue,"")</f>
        <v>1358.2500782084908</v>
      </c>
      <c r="D27" s="135">
        <f>IF(LoanIsNotPaid*LoanIsGood,MonthlyPayment,"")</f>
        <v>11.847710092006519</v>
      </c>
      <c r="E27" s="135">
        <f>IF(LoanIsNotPaid*LoanIsGood,Principal,"")</f>
        <v>5.6223972335509353</v>
      </c>
      <c r="F27" s="135">
        <f>IF(LoanIsNotPaid*LoanIsGood,InterestAmt,"")</f>
        <v>6.2253128584555837</v>
      </c>
      <c r="G27" s="135">
        <f>IF(LoanIsNotPaid*LoanIsGood,EndingBalance,"")</f>
        <v>1352.6276809749397</v>
      </c>
    </row>
    <row r="28" spans="1:7" ht="15" x14ac:dyDescent="0.25">
      <c r="A28" s="133">
        <f>IF(LoanIsNotPaid*LoanIsGood,PaymentNumber,"")</f>
        <v>19</v>
      </c>
      <c r="B28" s="134">
        <f>IF(LoanIsNotPaid*LoanIsGood,PaymentDate,"")</f>
        <v>37104</v>
      </c>
      <c r="C28" s="135">
        <f>IF(LoanIsNotPaid*LoanIsGood,LoanValue,"")</f>
        <v>1352.6276809749397</v>
      </c>
      <c r="D28" s="135">
        <f>IF(LoanIsNotPaid*LoanIsGood,MonthlyPayment,"")</f>
        <v>11.847710092006519</v>
      </c>
      <c r="E28" s="135">
        <f>IF(LoanIsNotPaid*LoanIsGood,Principal,"")</f>
        <v>5.6481665542047104</v>
      </c>
      <c r="F28" s="135">
        <f>IF(LoanIsNotPaid*LoanIsGood,InterestAmt,"")</f>
        <v>6.1995435378018078</v>
      </c>
      <c r="G28" s="135">
        <f>IF(LoanIsNotPaid*LoanIsGood,EndingBalance,"")</f>
        <v>1346.9795144207353</v>
      </c>
    </row>
    <row r="29" spans="1:7" ht="15" x14ac:dyDescent="0.25">
      <c r="A29" s="133">
        <f>IF(LoanIsNotPaid*LoanIsGood,PaymentNumber,"")</f>
        <v>20</v>
      </c>
      <c r="B29" s="134">
        <f>IF(LoanIsNotPaid*LoanIsGood,PaymentDate,"")</f>
        <v>37135</v>
      </c>
      <c r="C29" s="135">
        <f>IF(LoanIsNotPaid*LoanIsGood,LoanValue,"")</f>
        <v>1346.9795144207353</v>
      </c>
      <c r="D29" s="135">
        <f>IF(LoanIsNotPaid*LoanIsGood,MonthlyPayment,"")</f>
        <v>11.847710092006519</v>
      </c>
      <c r="E29" s="135">
        <f>IF(LoanIsNotPaid*LoanIsGood,Principal,"")</f>
        <v>5.6740539842448161</v>
      </c>
      <c r="F29" s="135">
        <f>IF(LoanIsNotPaid*LoanIsGood,InterestAmt,"")</f>
        <v>6.1736561077617047</v>
      </c>
      <c r="G29" s="135">
        <f>IF(LoanIsNotPaid*LoanIsGood,EndingBalance,"")</f>
        <v>1341.3054604364902</v>
      </c>
    </row>
    <row r="30" spans="1:7" ht="15" x14ac:dyDescent="0.25">
      <c r="A30" s="133">
        <f>IF(LoanIsNotPaid*LoanIsGood,PaymentNumber,"")</f>
        <v>21</v>
      </c>
      <c r="B30" s="134">
        <f>IF(LoanIsNotPaid*LoanIsGood,PaymentDate,"")</f>
        <v>37165</v>
      </c>
      <c r="C30" s="135">
        <f>IF(LoanIsNotPaid*LoanIsGood,LoanValue,"")</f>
        <v>1341.3054604364902</v>
      </c>
      <c r="D30" s="135">
        <f>IF(LoanIsNotPaid*LoanIsGood,MonthlyPayment,"")</f>
        <v>11.847710092006519</v>
      </c>
      <c r="E30" s="135">
        <f>IF(LoanIsNotPaid*LoanIsGood,Principal,"")</f>
        <v>5.7000600650059372</v>
      </c>
      <c r="F30" s="135">
        <f>IF(LoanIsNotPaid*LoanIsGood,InterestAmt,"")</f>
        <v>6.1476500270005818</v>
      </c>
      <c r="G30" s="135">
        <f>IF(LoanIsNotPaid*LoanIsGood,EndingBalance,"")</f>
        <v>1335.6054003714844</v>
      </c>
    </row>
    <row r="31" spans="1:7" ht="15" x14ac:dyDescent="0.25">
      <c r="A31" s="133">
        <f>IF(LoanIsNotPaid*LoanIsGood,PaymentNumber,"")</f>
        <v>22</v>
      </c>
      <c r="B31" s="134">
        <f>IF(LoanIsNotPaid*LoanIsGood,PaymentDate,"")</f>
        <v>37196</v>
      </c>
      <c r="C31" s="135">
        <f>IF(LoanIsNotPaid*LoanIsGood,LoanValue,"")</f>
        <v>1335.6054003714844</v>
      </c>
      <c r="D31" s="135">
        <f>IF(LoanIsNotPaid*LoanIsGood,MonthlyPayment,"")</f>
        <v>11.847710092006519</v>
      </c>
      <c r="E31" s="135">
        <f>IF(LoanIsNotPaid*LoanIsGood,Principal,"")</f>
        <v>5.726185340303882</v>
      </c>
      <c r="F31" s="135">
        <f>IF(LoanIsNotPaid*LoanIsGood,InterestAmt,"")</f>
        <v>6.121524751702637</v>
      </c>
      <c r="G31" s="135">
        <f>IF(LoanIsNotPaid*LoanIsGood,EndingBalance,"")</f>
        <v>1329.8792150311801</v>
      </c>
    </row>
    <row r="32" spans="1:7" ht="15" x14ac:dyDescent="0.25">
      <c r="A32" s="133">
        <f>IF(LoanIsNotPaid*LoanIsGood,PaymentNumber,"")</f>
        <v>23</v>
      </c>
      <c r="B32" s="134">
        <f>IF(LoanIsNotPaid*LoanIsGood,PaymentDate,"")</f>
        <v>37226</v>
      </c>
      <c r="C32" s="135">
        <f>IF(LoanIsNotPaid*LoanIsGood,LoanValue,"")</f>
        <v>1329.8792150311801</v>
      </c>
      <c r="D32" s="135">
        <f>IF(LoanIsNotPaid*LoanIsGood,MonthlyPayment,"")</f>
        <v>11.847710092006519</v>
      </c>
      <c r="E32" s="135">
        <f>IF(LoanIsNotPaid*LoanIsGood,Principal,"")</f>
        <v>5.7524303564469417</v>
      </c>
      <c r="F32" s="135">
        <f>IF(LoanIsNotPaid*LoanIsGood,InterestAmt,"")</f>
        <v>6.0952797355595774</v>
      </c>
      <c r="G32" s="135">
        <f>IF(LoanIsNotPaid*LoanIsGood,EndingBalance,"")</f>
        <v>1324.1267846747335</v>
      </c>
    </row>
    <row r="33" spans="1:7" ht="15" x14ac:dyDescent="0.25">
      <c r="A33" s="133">
        <f>IF(LoanIsNotPaid*LoanIsGood,PaymentNumber,"")</f>
        <v>24</v>
      </c>
      <c r="B33" s="134">
        <f>IF(LoanIsNotPaid*LoanIsGood,PaymentDate,"")</f>
        <v>37257</v>
      </c>
      <c r="C33" s="135">
        <f>IF(LoanIsNotPaid*LoanIsGood,LoanValue,"")</f>
        <v>1324.1267846747335</v>
      </c>
      <c r="D33" s="135">
        <f>IF(LoanIsNotPaid*LoanIsGood,MonthlyPayment,"")</f>
        <v>11.847710092006519</v>
      </c>
      <c r="E33" s="135">
        <f>IF(LoanIsNotPaid*LoanIsGood,Principal,"")</f>
        <v>5.7787956622473233</v>
      </c>
      <c r="F33" s="135">
        <f>IF(LoanIsNotPaid*LoanIsGood,InterestAmt,"")</f>
        <v>6.0689144297591966</v>
      </c>
      <c r="G33" s="135">
        <f>IF(LoanIsNotPaid*LoanIsGood,EndingBalance,"")</f>
        <v>1318.3479890124863</v>
      </c>
    </row>
    <row r="34" spans="1:7" ht="15" x14ac:dyDescent="0.25">
      <c r="A34" s="133">
        <f>IF(LoanIsNotPaid*LoanIsGood,PaymentNumber,"")</f>
        <v>25</v>
      </c>
      <c r="B34" s="134">
        <f>IF(LoanIsNotPaid*LoanIsGood,PaymentDate,"")</f>
        <v>37288</v>
      </c>
      <c r="C34" s="135">
        <f>IF(LoanIsNotPaid*LoanIsGood,LoanValue,"")</f>
        <v>1318.3479890124863</v>
      </c>
      <c r="D34" s="135">
        <f>IF(LoanIsNotPaid*LoanIsGood,MonthlyPayment,"")</f>
        <v>11.847710092006519</v>
      </c>
      <c r="E34" s="135">
        <f>IF(LoanIsNotPaid*LoanIsGood,Principal,"")</f>
        <v>5.8052818090326239</v>
      </c>
      <c r="F34" s="135">
        <f>IF(LoanIsNotPaid*LoanIsGood,InterestAmt,"")</f>
        <v>6.042428282973896</v>
      </c>
      <c r="G34" s="135">
        <f>IF(LoanIsNotPaid*LoanIsGood,EndingBalance,"")</f>
        <v>1312.5427072034536</v>
      </c>
    </row>
    <row r="35" spans="1:7" ht="15" x14ac:dyDescent="0.25">
      <c r="A35" s="133">
        <f>IF(LoanIsNotPaid*LoanIsGood,PaymentNumber,"")</f>
        <v>26</v>
      </c>
      <c r="B35" s="134">
        <f>IF(LoanIsNotPaid*LoanIsGood,PaymentDate,"")</f>
        <v>37316</v>
      </c>
      <c r="C35" s="135">
        <f>IF(LoanIsNotPaid*LoanIsGood,LoanValue,"")</f>
        <v>1312.5427072034536</v>
      </c>
      <c r="D35" s="135">
        <f>IF(LoanIsNotPaid*LoanIsGood,MonthlyPayment,"")</f>
        <v>11.847710092006519</v>
      </c>
      <c r="E35" s="135">
        <f>IF(LoanIsNotPaid*LoanIsGood,Principal,"")</f>
        <v>5.8318893506573559</v>
      </c>
      <c r="F35" s="135">
        <f>IF(LoanIsNotPaid*LoanIsGood,InterestAmt,"")</f>
        <v>6.0158207413491631</v>
      </c>
      <c r="G35" s="135">
        <f>IF(LoanIsNotPaid*LoanIsGood,EndingBalance,"")</f>
        <v>1306.7108178527963</v>
      </c>
    </row>
    <row r="36" spans="1:7" ht="15" x14ac:dyDescent="0.25">
      <c r="A36" s="133">
        <f>IF(LoanIsNotPaid*LoanIsGood,PaymentNumber,"")</f>
        <v>27</v>
      </c>
      <c r="B36" s="134">
        <f>IF(LoanIsNotPaid*LoanIsGood,PaymentDate,"")</f>
        <v>37347</v>
      </c>
      <c r="C36" s="135">
        <f>IF(LoanIsNotPaid*LoanIsGood,LoanValue,"")</f>
        <v>1306.7108178527963</v>
      </c>
      <c r="D36" s="135">
        <f>IF(LoanIsNotPaid*LoanIsGood,MonthlyPayment,"")</f>
        <v>11.847710092006519</v>
      </c>
      <c r="E36" s="135">
        <f>IF(LoanIsNotPaid*LoanIsGood,Principal,"")</f>
        <v>5.8586188435145354</v>
      </c>
      <c r="F36" s="135">
        <f>IF(LoanIsNotPaid*LoanIsGood,InterestAmt,"")</f>
        <v>5.9890912484919836</v>
      </c>
      <c r="G36" s="135">
        <f>IF(LoanIsNotPaid*LoanIsGood,EndingBalance,"")</f>
        <v>1300.8521990092818</v>
      </c>
    </row>
    <row r="37" spans="1:7" ht="15" x14ac:dyDescent="0.25">
      <c r="A37" s="133">
        <f>IF(LoanIsNotPaid*LoanIsGood,PaymentNumber,"")</f>
        <v>28</v>
      </c>
      <c r="B37" s="134">
        <f>IF(LoanIsNotPaid*LoanIsGood,PaymentDate,"")</f>
        <v>37377</v>
      </c>
      <c r="C37" s="135">
        <f>IF(LoanIsNotPaid*LoanIsGood,LoanValue,"")</f>
        <v>1300.8521990092818</v>
      </c>
      <c r="D37" s="135">
        <f>IF(LoanIsNotPaid*LoanIsGood,MonthlyPayment,"")</f>
        <v>11.847710092006519</v>
      </c>
      <c r="E37" s="135">
        <f>IF(LoanIsNotPaid*LoanIsGood,Principal,"")</f>
        <v>5.8854708465473102</v>
      </c>
      <c r="F37" s="135">
        <f>IF(LoanIsNotPaid*LoanIsGood,InterestAmt,"")</f>
        <v>5.9622392454592088</v>
      </c>
      <c r="G37" s="135">
        <f>IF(LoanIsNotPaid*LoanIsGood,EndingBalance,"")</f>
        <v>1294.9667281627344</v>
      </c>
    </row>
    <row r="38" spans="1:7" ht="15" x14ac:dyDescent="0.25">
      <c r="A38" s="133">
        <f>IF(LoanIsNotPaid*LoanIsGood,PaymentNumber,"")</f>
        <v>29</v>
      </c>
      <c r="B38" s="134">
        <f>IF(LoanIsNotPaid*LoanIsGood,PaymentDate,"")</f>
        <v>37408</v>
      </c>
      <c r="C38" s="135">
        <f>IF(LoanIsNotPaid*LoanIsGood,LoanValue,"")</f>
        <v>1294.9667281627344</v>
      </c>
      <c r="D38" s="135">
        <f>IF(LoanIsNotPaid*LoanIsGood,MonthlyPayment,"")</f>
        <v>11.847710092006519</v>
      </c>
      <c r="E38" s="135">
        <f>IF(LoanIsNotPaid*LoanIsGood,Principal,"")</f>
        <v>5.9124459212606526</v>
      </c>
      <c r="F38" s="135">
        <f>IF(LoanIsNotPaid*LoanIsGood,InterestAmt,"")</f>
        <v>5.9352641707458682</v>
      </c>
      <c r="G38" s="135">
        <f>IF(LoanIsNotPaid*LoanIsGood,EndingBalance,"")</f>
        <v>1289.0542822414736</v>
      </c>
    </row>
    <row r="39" spans="1:7" ht="15" x14ac:dyDescent="0.25">
      <c r="A39" s="133">
        <f>IF(LoanIsNotPaid*LoanIsGood,PaymentNumber,"")</f>
        <v>30</v>
      </c>
      <c r="B39" s="134">
        <f>IF(LoanIsNotPaid*LoanIsGood,PaymentDate,"")</f>
        <v>37438</v>
      </c>
      <c r="C39" s="135">
        <f>IF(LoanIsNotPaid*LoanIsGood,LoanValue,"")</f>
        <v>1289.0542822414736</v>
      </c>
      <c r="D39" s="135">
        <f>IF(LoanIsNotPaid*LoanIsGood,MonthlyPayment,"")</f>
        <v>11.847710092006519</v>
      </c>
      <c r="E39" s="135">
        <f>IF(LoanIsNotPaid*LoanIsGood,Principal,"")</f>
        <v>5.9395446317330975</v>
      </c>
      <c r="F39" s="135">
        <f>IF(LoanIsNotPaid*LoanIsGood,InterestAmt,"")</f>
        <v>5.9081654602734215</v>
      </c>
      <c r="G39" s="135">
        <f>IF(LoanIsNotPaid*LoanIsGood,EndingBalance,"")</f>
        <v>1283.1147376097406</v>
      </c>
    </row>
    <row r="40" spans="1:7" ht="15" x14ac:dyDescent="0.25">
      <c r="A40" s="133">
        <f>IF(LoanIsNotPaid*LoanIsGood,PaymentNumber,"")</f>
        <v>31</v>
      </c>
      <c r="B40" s="134">
        <f>IF(LoanIsNotPaid*LoanIsGood,PaymentDate,"")</f>
        <v>37469</v>
      </c>
      <c r="C40" s="135">
        <f>IF(LoanIsNotPaid*LoanIsGood,LoanValue,"")</f>
        <v>1283.1147376097406</v>
      </c>
      <c r="D40" s="135">
        <f>IF(LoanIsNotPaid*LoanIsGood,MonthlyPayment,"")</f>
        <v>11.847710092006519</v>
      </c>
      <c r="E40" s="135">
        <f>IF(LoanIsNotPaid*LoanIsGood,Principal,"")</f>
        <v>5.9667675446285404</v>
      </c>
      <c r="F40" s="135">
        <f>IF(LoanIsNotPaid*LoanIsGood,InterestAmt,"")</f>
        <v>5.8809425473779777</v>
      </c>
      <c r="G40" s="135">
        <f>IF(LoanIsNotPaid*LoanIsGood,EndingBalance,"")</f>
        <v>1277.1479700651121</v>
      </c>
    </row>
    <row r="41" spans="1:7" ht="15" x14ac:dyDescent="0.25">
      <c r="A41" s="133">
        <f>IF(LoanIsNotPaid*LoanIsGood,PaymentNumber,"")</f>
        <v>32</v>
      </c>
      <c r="B41" s="134">
        <f>IF(LoanIsNotPaid*LoanIsGood,PaymentDate,"")</f>
        <v>37500</v>
      </c>
      <c r="C41" s="135">
        <f>IF(LoanIsNotPaid*LoanIsGood,LoanValue,"")</f>
        <v>1277.1479700651121</v>
      </c>
      <c r="D41" s="135">
        <f>IF(LoanIsNotPaid*LoanIsGood,MonthlyPayment,"")</f>
        <v>11.847710092006519</v>
      </c>
      <c r="E41" s="135">
        <f>IF(LoanIsNotPaid*LoanIsGood,Principal,"")</f>
        <v>5.9941152292080879</v>
      </c>
      <c r="F41" s="135">
        <f>IF(LoanIsNotPaid*LoanIsGood,InterestAmt,"")</f>
        <v>5.8535948627984311</v>
      </c>
      <c r="G41" s="135">
        <f>IF(LoanIsNotPaid*LoanIsGood,EndingBalance,"")</f>
        <v>1271.153854835904</v>
      </c>
    </row>
    <row r="42" spans="1:7" ht="15" x14ac:dyDescent="0.25">
      <c r="A42" s="133">
        <f>IF(LoanIsNotPaid*LoanIsGood,PaymentNumber,"")</f>
        <v>33</v>
      </c>
      <c r="B42" s="134">
        <f>IF(LoanIsNotPaid*LoanIsGood,PaymentDate,"")</f>
        <v>37530</v>
      </c>
      <c r="C42" s="135">
        <f>IF(LoanIsNotPaid*LoanIsGood,LoanValue,"")</f>
        <v>1271.153854835904</v>
      </c>
      <c r="D42" s="135">
        <f>IF(LoanIsNotPaid*LoanIsGood,MonthlyPayment,"")</f>
        <v>11.847710092006519</v>
      </c>
      <c r="E42" s="135">
        <f>IF(LoanIsNotPaid*LoanIsGood,Principal,"")</f>
        <v>6.0215882573419579</v>
      </c>
      <c r="F42" s="135">
        <f>IF(LoanIsNotPaid*LoanIsGood,InterestAmt,"")</f>
        <v>5.826121834664562</v>
      </c>
      <c r="G42" s="135">
        <f>IF(LoanIsNotPaid*LoanIsGood,EndingBalance,"")</f>
        <v>1265.1322665785617</v>
      </c>
    </row>
    <row r="43" spans="1:7" ht="15" x14ac:dyDescent="0.25">
      <c r="A43" s="133">
        <f>IF(LoanIsNotPaid*LoanIsGood,PaymentNumber,"")</f>
        <v>34</v>
      </c>
      <c r="B43" s="134">
        <f>IF(LoanIsNotPaid*LoanIsGood,PaymentDate,"")</f>
        <v>37561</v>
      </c>
      <c r="C43" s="135">
        <f>IF(LoanIsNotPaid*LoanIsGood,LoanValue,"")</f>
        <v>1265.1322665785617</v>
      </c>
      <c r="D43" s="135">
        <f>IF(LoanIsNotPaid*LoanIsGood,MonthlyPayment,"")</f>
        <v>11.847710092006519</v>
      </c>
      <c r="E43" s="135">
        <f>IF(LoanIsNotPaid*LoanIsGood,Principal,"")</f>
        <v>6.0491872035214413</v>
      </c>
      <c r="F43" s="135">
        <f>IF(LoanIsNotPaid*LoanIsGood,InterestAmt,"")</f>
        <v>5.7985228884850777</v>
      </c>
      <c r="G43" s="135">
        <f>IF(LoanIsNotPaid*LoanIsGood,EndingBalance,"")</f>
        <v>1259.0830793750401</v>
      </c>
    </row>
    <row r="44" spans="1:7" ht="15" x14ac:dyDescent="0.25">
      <c r="A44" s="133">
        <f>IF(LoanIsNotPaid*LoanIsGood,PaymentNumber,"")</f>
        <v>35</v>
      </c>
      <c r="B44" s="134">
        <f>IF(LoanIsNotPaid*LoanIsGood,PaymentDate,"")</f>
        <v>37591</v>
      </c>
      <c r="C44" s="135">
        <f>IF(LoanIsNotPaid*LoanIsGood,LoanValue,"")</f>
        <v>1259.0830793750401</v>
      </c>
      <c r="D44" s="135">
        <f>IF(LoanIsNotPaid*LoanIsGood,MonthlyPayment,"")</f>
        <v>11.847710092006519</v>
      </c>
      <c r="E44" s="135">
        <f>IF(LoanIsNotPaid*LoanIsGood,Principal,"")</f>
        <v>6.0769126448709159</v>
      </c>
      <c r="F44" s="135">
        <f>IF(LoanIsNotPaid*LoanIsGood,InterestAmt,"")</f>
        <v>5.7707974471356041</v>
      </c>
      <c r="G44" s="135">
        <f>IF(LoanIsNotPaid*LoanIsGood,EndingBalance,"")</f>
        <v>1253.0061667301693</v>
      </c>
    </row>
    <row r="45" spans="1:7" ht="15" x14ac:dyDescent="0.25">
      <c r="A45" s="133">
        <f>IF(LoanIsNotPaid*LoanIsGood,PaymentNumber,"")</f>
        <v>36</v>
      </c>
      <c r="B45" s="134">
        <f>IF(LoanIsNotPaid*LoanIsGood,PaymentDate,"")</f>
        <v>37622</v>
      </c>
      <c r="C45" s="135">
        <f>IF(LoanIsNotPaid*LoanIsGood,LoanValue,"")</f>
        <v>1253.0061667301693</v>
      </c>
      <c r="D45" s="135">
        <f>IF(LoanIsNotPaid*LoanIsGood,MonthlyPayment,"")</f>
        <v>11.847710092006519</v>
      </c>
      <c r="E45" s="135">
        <f>IF(LoanIsNotPaid*LoanIsGood,Principal,"")</f>
        <v>6.1047651611599072</v>
      </c>
      <c r="F45" s="135">
        <f>IF(LoanIsNotPaid*LoanIsGood,InterestAmt,"")</f>
        <v>5.742944930846611</v>
      </c>
      <c r="G45" s="135">
        <f>IF(LoanIsNotPaid*LoanIsGood,EndingBalance,"")</f>
        <v>1246.9014015690095</v>
      </c>
    </row>
    <row r="46" spans="1:7" ht="15" x14ac:dyDescent="0.25">
      <c r="A46" s="133">
        <f>IF(LoanIsNotPaid*LoanIsGood,PaymentNumber,"")</f>
        <v>37</v>
      </c>
      <c r="B46" s="134">
        <f>IF(LoanIsNotPaid*LoanIsGood,PaymentDate,"")</f>
        <v>37653</v>
      </c>
      <c r="C46" s="135">
        <f>IF(LoanIsNotPaid*LoanIsGood,LoanValue,"")</f>
        <v>1246.9014015690095</v>
      </c>
      <c r="D46" s="135">
        <f>IF(LoanIsNotPaid*LoanIsGood,MonthlyPayment,"")</f>
        <v>11.847710092006519</v>
      </c>
      <c r="E46" s="135">
        <f>IF(LoanIsNotPaid*LoanIsGood,Principal,"")</f>
        <v>6.1327453348152234</v>
      </c>
      <c r="F46" s="135">
        <f>IF(LoanIsNotPaid*LoanIsGood,InterestAmt,"")</f>
        <v>5.7149647571912965</v>
      </c>
      <c r="G46" s="135">
        <f>IF(LoanIsNotPaid*LoanIsGood,EndingBalance,"")</f>
        <v>1240.7686562341942</v>
      </c>
    </row>
    <row r="47" spans="1:7" ht="15" x14ac:dyDescent="0.25">
      <c r="A47" s="133">
        <f>IF(LoanIsNotPaid*LoanIsGood,PaymentNumber,"")</f>
        <v>38</v>
      </c>
      <c r="B47" s="134">
        <f>IF(LoanIsNotPaid*LoanIsGood,PaymentDate,"")</f>
        <v>37681</v>
      </c>
      <c r="C47" s="135">
        <f>IF(LoanIsNotPaid*LoanIsGood,LoanValue,"")</f>
        <v>1240.7686562341942</v>
      </c>
      <c r="D47" s="135">
        <f>IF(LoanIsNotPaid*LoanIsGood,MonthlyPayment,"")</f>
        <v>11.847710092006519</v>
      </c>
      <c r="E47" s="135">
        <f>IF(LoanIsNotPaid*LoanIsGood,Principal,"")</f>
        <v>6.1608537509331258</v>
      </c>
      <c r="F47" s="135">
        <f>IF(LoanIsNotPaid*LoanIsGood,InterestAmt,"")</f>
        <v>5.6868563410733923</v>
      </c>
      <c r="G47" s="135">
        <f>IF(LoanIsNotPaid*LoanIsGood,EndingBalance,"")</f>
        <v>1234.6078024832609</v>
      </c>
    </row>
    <row r="48" spans="1:7" ht="15" x14ac:dyDescent="0.25">
      <c r="A48" s="133">
        <f>IF(LoanIsNotPaid*LoanIsGood,PaymentNumber,"")</f>
        <v>39</v>
      </c>
      <c r="B48" s="134">
        <f>IF(LoanIsNotPaid*LoanIsGood,PaymentDate,"")</f>
        <v>37712</v>
      </c>
      <c r="C48" s="135">
        <f>IF(LoanIsNotPaid*LoanIsGood,LoanValue,"")</f>
        <v>1234.6078024832609</v>
      </c>
      <c r="D48" s="135">
        <f>IF(LoanIsNotPaid*LoanIsGood,MonthlyPayment,"")</f>
        <v>11.847710092006519</v>
      </c>
      <c r="E48" s="135">
        <f>IF(LoanIsNotPaid*LoanIsGood,Principal,"")</f>
        <v>6.1890909972915704</v>
      </c>
      <c r="F48" s="135">
        <f>IF(LoanIsNotPaid*LoanIsGood,InterestAmt,"")</f>
        <v>5.6586190947149504</v>
      </c>
      <c r="G48" s="135">
        <f>IF(LoanIsNotPaid*LoanIsGood,EndingBalance,"")</f>
        <v>1228.4187114859697</v>
      </c>
    </row>
    <row r="49" spans="1:7" ht="15" x14ac:dyDescent="0.25">
      <c r="A49" s="133">
        <f>IF(LoanIsNotPaid*LoanIsGood,PaymentNumber,"")</f>
        <v>40</v>
      </c>
      <c r="B49" s="134">
        <f>IF(LoanIsNotPaid*LoanIsGood,PaymentDate,"")</f>
        <v>37742</v>
      </c>
      <c r="C49" s="135">
        <f>IF(LoanIsNotPaid*LoanIsGood,LoanValue,"")</f>
        <v>1228.4187114859697</v>
      </c>
      <c r="D49" s="135">
        <f>IF(LoanIsNotPaid*LoanIsGood,MonthlyPayment,"")</f>
        <v>11.847710092006519</v>
      </c>
      <c r="E49" s="135">
        <f>IF(LoanIsNotPaid*LoanIsGood,Principal,"")</f>
        <v>6.2174576643624881</v>
      </c>
      <c r="F49" s="135">
        <f>IF(LoanIsNotPaid*LoanIsGood,InterestAmt,"")</f>
        <v>5.6302524276440282</v>
      </c>
      <c r="G49" s="135">
        <f>IF(LoanIsNotPaid*LoanIsGood,EndingBalance,"")</f>
        <v>1222.2012538216072</v>
      </c>
    </row>
    <row r="50" spans="1:7" ht="15" x14ac:dyDescent="0.25">
      <c r="A50" s="133">
        <f>IF(LoanIsNotPaid*LoanIsGood,PaymentNumber,"")</f>
        <v>41</v>
      </c>
      <c r="B50" s="134">
        <f>IF(LoanIsNotPaid*LoanIsGood,PaymentDate,"")</f>
        <v>37773</v>
      </c>
      <c r="C50" s="135">
        <f>IF(LoanIsNotPaid*LoanIsGood,LoanValue,"")</f>
        <v>1222.2012538216072</v>
      </c>
      <c r="D50" s="135">
        <f>IF(LoanIsNotPaid*LoanIsGood,MonthlyPayment,"")</f>
        <v>11.847710092006519</v>
      </c>
      <c r="E50" s="135">
        <f>IF(LoanIsNotPaid*LoanIsGood,Principal,"")</f>
        <v>6.2459543453241508</v>
      </c>
      <c r="F50" s="135">
        <f>IF(LoanIsNotPaid*LoanIsGood,InterestAmt,"")</f>
        <v>5.6017557466823682</v>
      </c>
      <c r="G50" s="135">
        <f>IF(LoanIsNotPaid*LoanIsGood,EndingBalance,"")</f>
        <v>1215.955299476283</v>
      </c>
    </row>
    <row r="51" spans="1:7" ht="15" x14ac:dyDescent="0.25">
      <c r="A51" s="133">
        <f>IF(LoanIsNotPaid*LoanIsGood,PaymentNumber,"")</f>
        <v>42</v>
      </c>
      <c r="B51" s="134">
        <f>IF(LoanIsNotPaid*LoanIsGood,PaymentDate,"")</f>
        <v>37803</v>
      </c>
      <c r="C51" s="135">
        <f>IF(LoanIsNotPaid*LoanIsGood,LoanValue,"")</f>
        <v>1215.955299476283</v>
      </c>
      <c r="D51" s="135">
        <f>IF(LoanIsNotPaid*LoanIsGood,MonthlyPayment,"")</f>
        <v>11.847710092006519</v>
      </c>
      <c r="E51" s="135">
        <f>IF(LoanIsNotPaid*LoanIsGood,Principal,"")</f>
        <v>6.2745816360735533</v>
      </c>
      <c r="F51" s="135">
        <f>IF(LoanIsNotPaid*LoanIsGood,InterestAmt,"")</f>
        <v>5.5731284559329657</v>
      </c>
      <c r="G51" s="135">
        <f>IF(LoanIsNotPaid*LoanIsGood,EndingBalance,"")</f>
        <v>1209.6807178402091</v>
      </c>
    </row>
    <row r="52" spans="1:7" ht="15" x14ac:dyDescent="0.25">
      <c r="A52" s="133">
        <f>IF(LoanIsNotPaid*LoanIsGood,PaymentNumber,"")</f>
        <v>43</v>
      </c>
      <c r="B52" s="134">
        <f>IF(LoanIsNotPaid*LoanIsGood,PaymentDate,"")</f>
        <v>37834</v>
      </c>
      <c r="C52" s="135">
        <f>IF(LoanIsNotPaid*LoanIsGood,LoanValue,"")</f>
        <v>1209.6807178402091</v>
      </c>
      <c r="D52" s="135">
        <f>IF(LoanIsNotPaid*LoanIsGood,MonthlyPayment,"")</f>
        <v>11.847710092006519</v>
      </c>
      <c r="E52" s="135">
        <f>IF(LoanIsNotPaid*LoanIsGood,Principal,"")</f>
        <v>6.3033401352388907</v>
      </c>
      <c r="F52" s="135">
        <f>IF(LoanIsNotPaid*LoanIsGood,InterestAmt,"")</f>
        <v>5.5443699567676283</v>
      </c>
      <c r="G52" s="135">
        <f>IF(LoanIsNotPaid*LoanIsGood,EndingBalance,"")</f>
        <v>1203.3773777049701</v>
      </c>
    </row>
    <row r="53" spans="1:7" ht="15" x14ac:dyDescent="0.25">
      <c r="A53" s="133">
        <f>IF(LoanIsNotPaid*LoanIsGood,PaymentNumber,"")</f>
        <v>44</v>
      </c>
      <c r="B53" s="134">
        <f>IF(LoanIsNotPaid*LoanIsGood,PaymentDate,"")</f>
        <v>37865</v>
      </c>
      <c r="C53" s="135">
        <f>IF(LoanIsNotPaid*LoanIsGood,LoanValue,"")</f>
        <v>1203.3773777049701</v>
      </c>
      <c r="D53" s="135">
        <f>IF(LoanIsNotPaid*LoanIsGood,MonthlyPayment,"")</f>
        <v>11.847710092006519</v>
      </c>
      <c r="E53" s="135">
        <f>IF(LoanIsNotPaid*LoanIsGood,Principal,"")</f>
        <v>6.3322304441920689</v>
      </c>
      <c r="F53" s="135">
        <f>IF(LoanIsNotPaid*LoanIsGood,InterestAmt,"")</f>
        <v>5.5154796478144501</v>
      </c>
      <c r="G53" s="135">
        <f>IF(LoanIsNotPaid*LoanIsGood,EndingBalance,"")</f>
        <v>1197.0451472607785</v>
      </c>
    </row>
    <row r="54" spans="1:7" ht="15" x14ac:dyDescent="0.25">
      <c r="A54" s="133">
        <f>IF(LoanIsNotPaid*LoanIsGood,PaymentNumber,"")</f>
        <v>45</v>
      </c>
      <c r="B54" s="134">
        <f>IF(LoanIsNotPaid*LoanIsGood,PaymentDate,"")</f>
        <v>37895</v>
      </c>
      <c r="C54" s="135">
        <f>IF(LoanIsNotPaid*LoanIsGood,LoanValue,"")</f>
        <v>1197.0451472607785</v>
      </c>
      <c r="D54" s="135">
        <f>IF(LoanIsNotPaid*LoanIsGood,MonthlyPayment,"")</f>
        <v>11.847710092006519</v>
      </c>
      <c r="E54" s="135">
        <f>IF(LoanIsNotPaid*LoanIsGood,Principal,"")</f>
        <v>6.3612531670612817</v>
      </c>
      <c r="F54" s="135">
        <f>IF(LoanIsNotPaid*LoanIsGood,InterestAmt,"")</f>
        <v>5.4864569249452364</v>
      </c>
      <c r="G54" s="135">
        <f>IF(LoanIsNotPaid*LoanIsGood,EndingBalance,"")</f>
        <v>1190.6838940937171</v>
      </c>
    </row>
    <row r="55" spans="1:7" ht="15" x14ac:dyDescent="0.25">
      <c r="A55" s="133">
        <f>IF(LoanIsNotPaid*LoanIsGood,PaymentNumber,"")</f>
        <v>46</v>
      </c>
      <c r="B55" s="134">
        <f>IF(LoanIsNotPaid*LoanIsGood,PaymentDate,"")</f>
        <v>37926</v>
      </c>
      <c r="C55" s="135">
        <f>IF(LoanIsNotPaid*LoanIsGood,LoanValue,"")</f>
        <v>1190.6838940937171</v>
      </c>
      <c r="D55" s="135">
        <f>IF(LoanIsNotPaid*LoanIsGood,MonthlyPayment,"")</f>
        <v>11.847710092006519</v>
      </c>
      <c r="E55" s="135">
        <f>IF(LoanIsNotPaid*LoanIsGood,Principal,"")</f>
        <v>6.3904089107436475</v>
      </c>
      <c r="F55" s="135">
        <f>IF(LoanIsNotPaid*LoanIsGood,InterestAmt,"")</f>
        <v>5.4573011812628733</v>
      </c>
      <c r="G55" s="135">
        <f>IF(LoanIsNotPaid*LoanIsGood,EndingBalance,"")</f>
        <v>1184.2934851829732</v>
      </c>
    </row>
    <row r="56" spans="1:7" ht="15" x14ac:dyDescent="0.25">
      <c r="A56" s="133">
        <f>IF(LoanIsNotPaid*LoanIsGood,PaymentNumber,"")</f>
        <v>47</v>
      </c>
      <c r="B56" s="134">
        <f>IF(LoanIsNotPaid*LoanIsGood,PaymentDate,"")</f>
        <v>37956</v>
      </c>
      <c r="C56" s="135">
        <f>IF(LoanIsNotPaid*LoanIsGood,LoanValue,"")</f>
        <v>1184.2934851829732</v>
      </c>
      <c r="D56" s="135">
        <f>IF(LoanIsNotPaid*LoanIsGood,MonthlyPayment,"")</f>
        <v>11.847710092006519</v>
      </c>
      <c r="E56" s="135">
        <f>IF(LoanIsNotPaid*LoanIsGood,Principal,"")</f>
        <v>6.4196982849178879</v>
      </c>
      <c r="F56" s="135">
        <f>IF(LoanIsNotPaid*LoanIsGood,InterestAmt,"")</f>
        <v>5.4280118070886312</v>
      </c>
      <c r="G56" s="135">
        <f>IF(LoanIsNotPaid*LoanIsGood,EndingBalance,"")</f>
        <v>1177.8737868980556</v>
      </c>
    </row>
    <row r="57" spans="1:7" ht="15" x14ac:dyDescent="0.25">
      <c r="A57" s="133">
        <f>IF(LoanIsNotPaid*LoanIsGood,PaymentNumber,"")</f>
        <v>48</v>
      </c>
      <c r="B57" s="134">
        <f>IF(LoanIsNotPaid*LoanIsGood,PaymentDate,"")</f>
        <v>37987</v>
      </c>
      <c r="C57" s="135">
        <f>IF(LoanIsNotPaid*LoanIsGood,LoanValue,"")</f>
        <v>1177.8737868980556</v>
      </c>
      <c r="D57" s="135">
        <f>IF(LoanIsNotPaid*LoanIsGood,MonthlyPayment,"")</f>
        <v>11.847710092006519</v>
      </c>
      <c r="E57" s="135">
        <f>IF(LoanIsNotPaid*LoanIsGood,Principal,"")</f>
        <v>6.4491219020570956</v>
      </c>
      <c r="F57" s="135">
        <f>IF(LoanIsNotPaid*LoanIsGood,InterestAmt,"")</f>
        <v>5.3985881899494235</v>
      </c>
      <c r="G57" s="135">
        <f>IF(LoanIsNotPaid*LoanIsGood,EndingBalance,"")</f>
        <v>1171.4246649959987</v>
      </c>
    </row>
    <row r="58" spans="1:7" ht="15" x14ac:dyDescent="0.25">
      <c r="A58" s="133">
        <f>IF(LoanIsNotPaid*LoanIsGood,PaymentNumber,"")</f>
        <v>49</v>
      </c>
      <c r="B58" s="134">
        <f>IF(LoanIsNotPaid*LoanIsGood,PaymentDate,"")</f>
        <v>38018</v>
      </c>
      <c r="C58" s="135">
        <f>IF(LoanIsNotPaid*LoanIsGood,LoanValue,"")</f>
        <v>1171.4246649959987</v>
      </c>
      <c r="D58" s="135">
        <f>IF(LoanIsNotPaid*LoanIsGood,MonthlyPayment,"")</f>
        <v>11.847710092006519</v>
      </c>
      <c r="E58" s="135">
        <f>IF(LoanIsNotPaid*LoanIsGood,Principal,"")</f>
        <v>6.478680377441524</v>
      </c>
      <c r="F58" s="135">
        <f>IF(LoanIsNotPaid*LoanIsGood,InterestAmt,"")</f>
        <v>5.3690297145649941</v>
      </c>
      <c r="G58" s="135">
        <f>IF(LoanIsNotPaid*LoanIsGood,EndingBalance,"")</f>
        <v>1164.9459846185568</v>
      </c>
    </row>
    <row r="59" spans="1:7" ht="15" x14ac:dyDescent="0.25">
      <c r="A59" s="133">
        <f>IF(LoanIsNotPaid*LoanIsGood,PaymentNumber,"")</f>
        <v>50</v>
      </c>
      <c r="B59" s="134">
        <f>IF(LoanIsNotPaid*LoanIsGood,PaymentDate,"")</f>
        <v>38047</v>
      </c>
      <c r="C59" s="135">
        <f>IF(LoanIsNotPaid*LoanIsGood,LoanValue,"")</f>
        <v>1164.9459846185568</v>
      </c>
      <c r="D59" s="135">
        <f>IF(LoanIsNotPaid*LoanIsGood,MonthlyPayment,"")</f>
        <v>11.847710092006519</v>
      </c>
      <c r="E59" s="135">
        <f>IF(LoanIsNotPaid*LoanIsGood,Principal,"")</f>
        <v>6.5083743291714651</v>
      </c>
      <c r="F59" s="135">
        <f>IF(LoanIsNotPaid*LoanIsGood,InterestAmt,"")</f>
        <v>5.339335762835054</v>
      </c>
      <c r="G59" s="135">
        <f>IF(LoanIsNotPaid*LoanIsGood,EndingBalance,"")</f>
        <v>1158.4376102893855</v>
      </c>
    </row>
    <row r="60" spans="1:7" ht="15" x14ac:dyDescent="0.25">
      <c r="A60" s="133">
        <f>IF(LoanIsNotPaid*LoanIsGood,PaymentNumber,"")</f>
        <v>51</v>
      </c>
      <c r="B60" s="134">
        <f>IF(LoanIsNotPaid*LoanIsGood,PaymentDate,"")</f>
        <v>38078</v>
      </c>
      <c r="C60" s="135">
        <f>IF(LoanIsNotPaid*LoanIsGood,LoanValue,"")</f>
        <v>1158.4376102893855</v>
      </c>
      <c r="D60" s="135">
        <f>IF(LoanIsNotPaid*LoanIsGood,MonthlyPayment,"")</f>
        <v>11.847710092006519</v>
      </c>
      <c r="E60" s="135">
        <f>IF(LoanIsNotPaid*LoanIsGood,Principal,"")</f>
        <v>6.5382043781801666</v>
      </c>
      <c r="F60" s="135">
        <f>IF(LoanIsNotPaid*LoanIsGood,InterestAmt,"")</f>
        <v>5.3095057138263524</v>
      </c>
      <c r="G60" s="135">
        <f>IF(LoanIsNotPaid*LoanIsGood,EndingBalance,"")</f>
        <v>1151.8994059112051</v>
      </c>
    </row>
    <row r="61" spans="1:7" ht="15" x14ac:dyDescent="0.25">
      <c r="A61" s="133">
        <f>IF(LoanIsNotPaid*LoanIsGood,PaymentNumber,"")</f>
        <v>52</v>
      </c>
      <c r="B61" s="134">
        <f>IF(LoanIsNotPaid*LoanIsGood,PaymentDate,"")</f>
        <v>38108</v>
      </c>
      <c r="C61" s="135">
        <f>IF(LoanIsNotPaid*LoanIsGood,LoanValue,"")</f>
        <v>1151.8994059112051</v>
      </c>
      <c r="D61" s="135">
        <f>IF(LoanIsNotPaid*LoanIsGood,MonthlyPayment,"")</f>
        <v>11.847710092006519</v>
      </c>
      <c r="E61" s="135">
        <f>IF(LoanIsNotPaid*LoanIsGood,Principal,"")</f>
        <v>6.5681711482468259</v>
      </c>
      <c r="F61" s="135">
        <f>IF(LoanIsNotPaid*LoanIsGood,InterestAmt,"")</f>
        <v>5.2795389437596931</v>
      </c>
      <c r="G61" s="135">
        <f>IF(LoanIsNotPaid*LoanIsGood,EndingBalance,"")</f>
        <v>1145.331234762958</v>
      </c>
    </row>
    <row r="62" spans="1:7" ht="15" x14ac:dyDescent="0.25">
      <c r="A62" s="133">
        <f>IF(LoanIsNotPaid*LoanIsGood,PaymentNumber,"")</f>
        <v>53</v>
      </c>
      <c r="B62" s="134">
        <f>IF(LoanIsNotPaid*LoanIsGood,PaymentDate,"")</f>
        <v>38139</v>
      </c>
      <c r="C62" s="135">
        <f>IF(LoanIsNotPaid*LoanIsGood,LoanValue,"")</f>
        <v>1145.331234762958</v>
      </c>
      <c r="D62" s="135">
        <f>IF(LoanIsNotPaid*LoanIsGood,MonthlyPayment,"")</f>
        <v>11.847710092006519</v>
      </c>
      <c r="E62" s="135">
        <f>IF(LoanIsNotPaid*LoanIsGood,Principal,"")</f>
        <v>6.5982752660096233</v>
      </c>
      <c r="F62" s="135">
        <f>IF(LoanIsNotPaid*LoanIsGood,InterestAmt,"")</f>
        <v>5.2494348259968966</v>
      </c>
      <c r="G62" s="135">
        <f>IF(LoanIsNotPaid*LoanIsGood,EndingBalance,"")</f>
        <v>1138.7329594969483</v>
      </c>
    </row>
    <row r="63" spans="1:7" ht="15" x14ac:dyDescent="0.25">
      <c r="A63" s="133">
        <f>IF(LoanIsNotPaid*LoanIsGood,PaymentNumber,"")</f>
        <v>54</v>
      </c>
      <c r="B63" s="134">
        <f>IF(LoanIsNotPaid*LoanIsGood,PaymentDate,"")</f>
        <v>38169</v>
      </c>
      <c r="C63" s="135">
        <f>IF(LoanIsNotPaid*LoanIsGood,LoanValue,"")</f>
        <v>1138.7329594969483</v>
      </c>
      <c r="D63" s="135">
        <f>IF(LoanIsNotPaid*LoanIsGood,MonthlyPayment,"")</f>
        <v>11.847710092006519</v>
      </c>
      <c r="E63" s="135">
        <f>IF(LoanIsNotPaid*LoanIsGood,Principal,"")</f>
        <v>6.6285173609788339</v>
      </c>
      <c r="F63" s="135">
        <f>IF(LoanIsNotPaid*LoanIsGood,InterestAmt,"")</f>
        <v>5.2191927310276842</v>
      </c>
      <c r="G63" s="135">
        <f>IF(LoanIsNotPaid*LoanIsGood,EndingBalance,"")</f>
        <v>1132.1044421359697</v>
      </c>
    </row>
    <row r="64" spans="1:7" ht="15" x14ac:dyDescent="0.25">
      <c r="A64" s="133">
        <f>IF(LoanIsNotPaid*LoanIsGood,PaymentNumber,"")</f>
        <v>55</v>
      </c>
      <c r="B64" s="134">
        <f>IF(LoanIsNotPaid*LoanIsGood,PaymentDate,"")</f>
        <v>38200</v>
      </c>
      <c r="C64" s="135">
        <f>IF(LoanIsNotPaid*LoanIsGood,LoanValue,"")</f>
        <v>1132.1044421359697</v>
      </c>
      <c r="D64" s="135">
        <f>IF(LoanIsNotPaid*LoanIsGood,MonthlyPayment,"")</f>
        <v>11.847710092006519</v>
      </c>
      <c r="E64" s="135">
        <f>IF(LoanIsNotPaid*LoanIsGood,Principal,"")</f>
        <v>6.6588980655499883</v>
      </c>
      <c r="F64" s="135">
        <f>IF(LoanIsNotPaid*LoanIsGood,InterestAmt,"")</f>
        <v>5.1888120264565325</v>
      </c>
      <c r="G64" s="135">
        <f>IF(LoanIsNotPaid*LoanIsGood,EndingBalance,"")</f>
        <v>1125.4455440704198</v>
      </c>
    </row>
    <row r="65" spans="1:7" ht="15" x14ac:dyDescent="0.25">
      <c r="A65" s="133">
        <f>IF(LoanIsNotPaid*LoanIsGood,PaymentNumber,"")</f>
        <v>56</v>
      </c>
      <c r="B65" s="134">
        <f>IF(LoanIsNotPaid*LoanIsGood,PaymentDate,"")</f>
        <v>38231</v>
      </c>
      <c r="C65" s="135">
        <f>IF(LoanIsNotPaid*LoanIsGood,LoanValue,"")</f>
        <v>1125.4455440704198</v>
      </c>
      <c r="D65" s="135">
        <f>IF(LoanIsNotPaid*LoanIsGood,MonthlyPayment,"")</f>
        <v>11.847710092006519</v>
      </c>
      <c r="E65" s="135">
        <f>IF(LoanIsNotPaid*LoanIsGood,Principal,"")</f>
        <v>6.6894180150170914</v>
      </c>
      <c r="F65" s="135">
        <f>IF(LoanIsNotPaid*LoanIsGood,InterestAmt,"")</f>
        <v>5.1582920769894276</v>
      </c>
      <c r="G65" s="135">
        <f>IF(LoanIsNotPaid*LoanIsGood,EndingBalance,"")</f>
        <v>1118.7561260554028</v>
      </c>
    </row>
    <row r="66" spans="1:7" ht="15" x14ac:dyDescent="0.25">
      <c r="A66" s="133">
        <f>IF(LoanIsNotPaid*LoanIsGood,PaymentNumber,"")</f>
        <v>57</v>
      </c>
      <c r="B66" s="134">
        <f>IF(LoanIsNotPaid*LoanIsGood,PaymentDate,"")</f>
        <v>38261</v>
      </c>
      <c r="C66" s="135">
        <f>IF(LoanIsNotPaid*LoanIsGood,LoanValue,"")</f>
        <v>1118.7561260554028</v>
      </c>
      <c r="D66" s="135">
        <f>IF(LoanIsNotPaid*LoanIsGood,MonthlyPayment,"")</f>
        <v>11.847710092006519</v>
      </c>
      <c r="E66" s="135">
        <f>IF(LoanIsNotPaid*LoanIsGood,Principal,"")</f>
        <v>6.7200778475859186</v>
      </c>
      <c r="F66" s="135">
        <f>IF(LoanIsNotPaid*LoanIsGood,InterestAmt,"")</f>
        <v>5.1276322444205995</v>
      </c>
      <c r="G66" s="135">
        <f>IF(LoanIsNotPaid*LoanIsGood,EndingBalance,"")</f>
        <v>1112.0360482078167</v>
      </c>
    </row>
    <row r="67" spans="1:7" ht="15" x14ac:dyDescent="0.25">
      <c r="A67" s="133">
        <f>IF(LoanIsNotPaid*LoanIsGood,PaymentNumber,"")</f>
        <v>58</v>
      </c>
      <c r="B67" s="134">
        <f>IF(LoanIsNotPaid*LoanIsGood,PaymentDate,"")</f>
        <v>38292</v>
      </c>
      <c r="C67" s="135">
        <f>IF(LoanIsNotPaid*LoanIsGood,LoanValue,"")</f>
        <v>1112.0360482078167</v>
      </c>
      <c r="D67" s="135">
        <f>IF(LoanIsNotPaid*LoanIsGood,MonthlyPayment,"")</f>
        <v>11.847710092006519</v>
      </c>
      <c r="E67" s="135">
        <f>IF(LoanIsNotPaid*LoanIsGood,Principal,"")</f>
        <v>6.7508782043873552</v>
      </c>
      <c r="F67" s="135">
        <f>IF(LoanIsNotPaid*LoanIsGood,InterestAmt,"")</f>
        <v>5.0968318876191647</v>
      </c>
      <c r="G67" s="135">
        <f>IF(LoanIsNotPaid*LoanIsGood,EndingBalance,"")</f>
        <v>1105.2851700034294</v>
      </c>
    </row>
    <row r="68" spans="1:7" ht="15" x14ac:dyDescent="0.25">
      <c r="A68" s="133">
        <f>IF(LoanIsNotPaid*LoanIsGood,PaymentNumber,"")</f>
        <v>59</v>
      </c>
      <c r="B68" s="134">
        <f>IF(LoanIsNotPaid*LoanIsGood,PaymentDate,"")</f>
        <v>38322</v>
      </c>
      <c r="C68" s="135">
        <f>IF(LoanIsNotPaid*LoanIsGood,LoanValue,"")</f>
        <v>1105.2851700034294</v>
      </c>
      <c r="D68" s="135">
        <f>IF(LoanIsNotPaid*LoanIsGood,MonthlyPayment,"")</f>
        <v>11.847710092006519</v>
      </c>
      <c r="E68" s="135">
        <f>IF(LoanIsNotPaid*LoanIsGood,Principal,"")</f>
        <v>6.7818197294907971</v>
      </c>
      <c r="F68" s="135">
        <f>IF(LoanIsNotPaid*LoanIsGood,InterestAmt,"")</f>
        <v>5.0658903625157219</v>
      </c>
      <c r="G68" s="135">
        <f>IF(LoanIsNotPaid*LoanIsGood,EndingBalance,"")</f>
        <v>1098.5033502739386</v>
      </c>
    </row>
    <row r="69" spans="1:7" ht="15" x14ac:dyDescent="0.25">
      <c r="A69" s="133">
        <f>IF(LoanIsNotPaid*LoanIsGood,PaymentNumber,"")</f>
        <v>60</v>
      </c>
      <c r="B69" s="134">
        <f>IF(LoanIsNotPaid*LoanIsGood,PaymentDate,"")</f>
        <v>38353</v>
      </c>
      <c r="C69" s="135">
        <f>IF(LoanIsNotPaid*LoanIsGood,LoanValue,"")</f>
        <v>1098.5033502739386</v>
      </c>
      <c r="D69" s="135">
        <f>IF(LoanIsNotPaid*LoanIsGood,MonthlyPayment,"")</f>
        <v>11.847710092006519</v>
      </c>
      <c r="E69" s="135">
        <f>IF(LoanIsNotPaid*LoanIsGood,Principal,"")</f>
        <v>6.8129030699176294</v>
      </c>
      <c r="F69" s="135">
        <f>IF(LoanIsNotPaid*LoanIsGood,InterestAmt,"")</f>
        <v>5.0348070220888896</v>
      </c>
      <c r="G69" s="135">
        <f>IF(LoanIsNotPaid*LoanIsGood,EndingBalance,"")</f>
        <v>1091.690447204021</v>
      </c>
    </row>
    <row r="70" spans="1:7" ht="15" x14ac:dyDescent="0.25">
      <c r="A70" s="133">
        <f>IF(LoanIsNotPaid*LoanIsGood,PaymentNumber,"")</f>
        <v>61</v>
      </c>
      <c r="B70" s="134">
        <f>IF(LoanIsNotPaid*LoanIsGood,PaymentDate,"")</f>
        <v>38384</v>
      </c>
      <c r="C70" s="135">
        <f>IF(LoanIsNotPaid*LoanIsGood,LoanValue,"")</f>
        <v>1091.690447204021</v>
      </c>
      <c r="D70" s="135">
        <f>IF(LoanIsNotPaid*LoanIsGood,MonthlyPayment,"")</f>
        <v>11.847710092006519</v>
      </c>
      <c r="E70" s="135">
        <f>IF(LoanIsNotPaid*LoanIsGood,Principal,"")</f>
        <v>6.8441288756547518</v>
      </c>
      <c r="F70" s="135">
        <f>IF(LoanIsNotPaid*LoanIsGood,InterestAmt,"")</f>
        <v>5.0035812163517672</v>
      </c>
      <c r="G70" s="135">
        <f>IF(LoanIsNotPaid*LoanIsGood,EndingBalance,"")</f>
        <v>1084.8463183283661</v>
      </c>
    </row>
    <row r="71" spans="1:7" ht="15" x14ac:dyDescent="0.25">
      <c r="A71" s="133">
        <f>IF(LoanIsNotPaid*LoanIsGood,PaymentNumber,"")</f>
        <v>62</v>
      </c>
      <c r="B71" s="134">
        <f>IF(LoanIsNotPaid*LoanIsGood,PaymentDate,"")</f>
        <v>38412</v>
      </c>
      <c r="C71" s="135">
        <f>IF(LoanIsNotPaid*LoanIsGood,LoanValue,"")</f>
        <v>1084.8463183283661</v>
      </c>
      <c r="D71" s="135">
        <f>IF(LoanIsNotPaid*LoanIsGood,MonthlyPayment,"")</f>
        <v>11.847710092006519</v>
      </c>
      <c r="E71" s="135">
        <f>IF(LoanIsNotPaid*LoanIsGood,Principal,"")</f>
        <v>6.8754977996681701</v>
      </c>
      <c r="F71" s="135">
        <f>IF(LoanIsNotPaid*LoanIsGood,InterestAmt,"")</f>
        <v>4.9722122923383489</v>
      </c>
      <c r="G71" s="135">
        <f>IF(LoanIsNotPaid*LoanIsGood,EndingBalance,"")</f>
        <v>1077.9708205286981</v>
      </c>
    </row>
    <row r="72" spans="1:7" ht="15" x14ac:dyDescent="0.25">
      <c r="A72" s="133">
        <f>IF(LoanIsNotPaid*LoanIsGood,PaymentNumber,"")</f>
        <v>63</v>
      </c>
      <c r="B72" s="134">
        <f>IF(LoanIsNotPaid*LoanIsGood,PaymentDate,"")</f>
        <v>38443</v>
      </c>
      <c r="C72" s="135">
        <f>IF(LoanIsNotPaid*LoanIsGood,LoanValue,"")</f>
        <v>1077.9708205286981</v>
      </c>
      <c r="D72" s="135">
        <f>IF(LoanIsNotPaid*LoanIsGood,MonthlyPayment,"")</f>
        <v>11.847710092006519</v>
      </c>
      <c r="E72" s="135">
        <f>IF(LoanIsNotPaid*LoanIsGood,Principal,"")</f>
        <v>6.9070104979166498</v>
      </c>
      <c r="F72" s="135">
        <f>IF(LoanIsNotPaid*LoanIsGood,InterestAmt,"")</f>
        <v>4.940699594089871</v>
      </c>
      <c r="G72" s="135">
        <f>IF(LoanIsNotPaid*LoanIsGood,EndingBalance,"")</f>
        <v>1071.0638100307815</v>
      </c>
    </row>
    <row r="73" spans="1:7" ht="15" x14ac:dyDescent="0.25">
      <c r="A73" s="133">
        <f>IF(LoanIsNotPaid*LoanIsGood,PaymentNumber,"")</f>
        <v>64</v>
      </c>
      <c r="B73" s="134">
        <f>IF(LoanIsNotPaid*LoanIsGood,PaymentDate,"")</f>
        <v>38473</v>
      </c>
      <c r="C73" s="135">
        <f>IF(LoanIsNotPaid*LoanIsGood,LoanValue,"")</f>
        <v>1071.0638100307815</v>
      </c>
      <c r="D73" s="135">
        <f>IF(LoanIsNotPaid*LoanIsGood,MonthlyPayment,"")</f>
        <v>11.847710092006519</v>
      </c>
      <c r="E73" s="135">
        <f>IF(LoanIsNotPaid*LoanIsGood,Principal,"")</f>
        <v>6.9386676293654341</v>
      </c>
      <c r="F73" s="135">
        <f>IF(LoanIsNotPaid*LoanIsGood,InterestAmt,"")</f>
        <v>4.9090424626410849</v>
      </c>
      <c r="G73" s="135">
        <f>IF(LoanIsNotPaid*LoanIsGood,EndingBalance,"")</f>
        <v>1064.1251424014158</v>
      </c>
    </row>
    <row r="74" spans="1:7" ht="15" x14ac:dyDescent="0.25">
      <c r="A74" s="133">
        <f>IF(LoanIsNotPaid*LoanIsGood,PaymentNumber,"")</f>
        <v>65</v>
      </c>
      <c r="B74" s="134">
        <f>IF(LoanIsNotPaid*LoanIsGood,PaymentDate,"")</f>
        <v>38504</v>
      </c>
      <c r="C74" s="135">
        <f>IF(LoanIsNotPaid*LoanIsGood,LoanValue,"")</f>
        <v>1064.1251424014158</v>
      </c>
      <c r="D74" s="135">
        <f>IF(LoanIsNotPaid*LoanIsGood,MonthlyPayment,"")</f>
        <v>11.847710092006519</v>
      </c>
      <c r="E74" s="135">
        <f>IF(LoanIsNotPaid*LoanIsGood,Principal,"")</f>
        <v>6.970469856000026</v>
      </c>
      <c r="F74" s="135">
        <f>IF(LoanIsNotPaid*LoanIsGood,InterestAmt,"")</f>
        <v>4.877240236006493</v>
      </c>
      <c r="G74" s="135">
        <f>IF(LoanIsNotPaid*LoanIsGood,EndingBalance,"")</f>
        <v>1057.1546725454155</v>
      </c>
    </row>
    <row r="75" spans="1:7" ht="15" x14ac:dyDescent="0.25">
      <c r="A75" s="133">
        <f>IF(LoanIsNotPaid*LoanIsGood,PaymentNumber,"")</f>
        <v>66</v>
      </c>
      <c r="B75" s="134">
        <f>IF(LoanIsNotPaid*LoanIsGood,PaymentDate,"")</f>
        <v>38534</v>
      </c>
      <c r="C75" s="135">
        <f>IF(LoanIsNotPaid*LoanIsGood,LoanValue,"")</f>
        <v>1057.1546725454155</v>
      </c>
      <c r="D75" s="135">
        <f>IF(LoanIsNotPaid*LoanIsGood,MonthlyPayment,"")</f>
        <v>11.847710092006519</v>
      </c>
      <c r="E75" s="135">
        <f>IF(LoanIsNotPaid*LoanIsGood,Principal,"")</f>
        <v>7.0024178428400257</v>
      </c>
      <c r="F75" s="135">
        <f>IF(LoanIsNotPaid*LoanIsGood,InterestAmt,"")</f>
        <v>4.8452922491664934</v>
      </c>
      <c r="G75" s="135">
        <f>IF(LoanIsNotPaid*LoanIsGood,EndingBalance,"")</f>
        <v>1050.1522547025756</v>
      </c>
    </row>
    <row r="76" spans="1:7" ht="15" x14ac:dyDescent="0.25">
      <c r="A76" s="133">
        <f>IF(LoanIsNotPaid*LoanIsGood,PaymentNumber,"")</f>
        <v>67</v>
      </c>
      <c r="B76" s="134">
        <f>IF(LoanIsNotPaid*LoanIsGood,PaymentDate,"")</f>
        <v>38565</v>
      </c>
      <c r="C76" s="135">
        <f>IF(LoanIsNotPaid*LoanIsGood,LoanValue,"")</f>
        <v>1050.1522547025756</v>
      </c>
      <c r="D76" s="135">
        <f>IF(LoanIsNotPaid*LoanIsGood,MonthlyPayment,"")</f>
        <v>11.847710092006519</v>
      </c>
      <c r="E76" s="135">
        <f>IF(LoanIsNotPaid*LoanIsGood,Principal,"")</f>
        <v>7.0345122579530424</v>
      </c>
      <c r="F76" s="135">
        <f>IF(LoanIsNotPaid*LoanIsGood,InterestAmt,"")</f>
        <v>4.8131978340534767</v>
      </c>
      <c r="G76" s="135">
        <f>IF(LoanIsNotPaid*LoanIsGood,EndingBalance,"")</f>
        <v>1043.1177424446223</v>
      </c>
    </row>
    <row r="77" spans="1:7" ht="15" x14ac:dyDescent="0.25">
      <c r="A77" s="133">
        <f>IF(LoanIsNotPaid*LoanIsGood,PaymentNumber,"")</f>
        <v>68</v>
      </c>
      <c r="B77" s="134">
        <f>IF(LoanIsNotPaid*LoanIsGood,PaymentDate,"")</f>
        <v>38596</v>
      </c>
      <c r="C77" s="135">
        <f>IF(LoanIsNotPaid*LoanIsGood,LoanValue,"")</f>
        <v>1043.1177424446223</v>
      </c>
      <c r="D77" s="135">
        <f>IF(LoanIsNotPaid*LoanIsGood,MonthlyPayment,"")</f>
        <v>11.847710092006519</v>
      </c>
      <c r="E77" s="135">
        <f>IF(LoanIsNotPaid*LoanIsGood,Principal,"")</f>
        <v>7.0667537724686609</v>
      </c>
      <c r="F77" s="135">
        <f>IF(LoanIsNotPaid*LoanIsGood,InterestAmt,"")</f>
        <v>4.7809563195378582</v>
      </c>
      <c r="G77" s="135">
        <f>IF(LoanIsNotPaid*LoanIsGood,EndingBalance,"")</f>
        <v>1036.0509886721538</v>
      </c>
    </row>
    <row r="78" spans="1:7" ht="15" x14ac:dyDescent="0.25">
      <c r="A78" s="133">
        <f>IF(LoanIsNotPaid*LoanIsGood,PaymentNumber,"")</f>
        <v>69</v>
      </c>
      <c r="B78" s="134">
        <f>IF(LoanIsNotPaid*LoanIsGood,PaymentDate,"")</f>
        <v>38626</v>
      </c>
      <c r="C78" s="135">
        <f>IF(LoanIsNotPaid*LoanIsGood,LoanValue,"")</f>
        <v>1036.0509886721538</v>
      </c>
      <c r="D78" s="135">
        <f>IF(LoanIsNotPaid*LoanIsGood,MonthlyPayment,"")</f>
        <v>11.847710092006519</v>
      </c>
      <c r="E78" s="135">
        <f>IF(LoanIsNotPaid*LoanIsGood,Principal,"")</f>
        <v>7.0991430605924766</v>
      </c>
      <c r="F78" s="135">
        <f>IF(LoanIsNotPaid*LoanIsGood,InterestAmt,"")</f>
        <v>4.7485670314140433</v>
      </c>
      <c r="G78" s="135">
        <f>IF(LoanIsNotPaid*LoanIsGood,EndingBalance,"")</f>
        <v>1028.9518456115611</v>
      </c>
    </row>
    <row r="79" spans="1:7" ht="15" x14ac:dyDescent="0.25">
      <c r="A79" s="133">
        <f>IF(LoanIsNotPaid*LoanIsGood,PaymentNumber,"")</f>
        <v>70</v>
      </c>
      <c r="B79" s="134">
        <f>IF(LoanIsNotPaid*LoanIsGood,PaymentDate,"")</f>
        <v>38657</v>
      </c>
      <c r="C79" s="135">
        <f>IF(LoanIsNotPaid*LoanIsGood,LoanValue,"")</f>
        <v>1028.9518456115611</v>
      </c>
      <c r="D79" s="135">
        <f>IF(LoanIsNotPaid*LoanIsGood,MonthlyPayment,"")</f>
        <v>11.847710092006519</v>
      </c>
      <c r="E79" s="135">
        <f>IF(LoanIsNotPaid*LoanIsGood,Principal,"")</f>
        <v>7.1316807996201916</v>
      </c>
      <c r="F79" s="135">
        <f>IF(LoanIsNotPaid*LoanIsGood,InterestAmt,"")</f>
        <v>4.7160292923863283</v>
      </c>
      <c r="G79" s="135">
        <f>IF(LoanIsNotPaid*LoanIsGood,EndingBalance,"")</f>
        <v>1021.8201648119408</v>
      </c>
    </row>
    <row r="80" spans="1:7" ht="15" x14ac:dyDescent="0.25">
      <c r="A80" s="133">
        <f>IF(LoanIsNotPaid*LoanIsGood,PaymentNumber,"")</f>
        <v>71</v>
      </c>
      <c r="B80" s="134">
        <f>IF(LoanIsNotPaid*LoanIsGood,PaymentDate,"")</f>
        <v>38687</v>
      </c>
      <c r="C80" s="135">
        <f>IF(LoanIsNotPaid*LoanIsGood,LoanValue,"")</f>
        <v>1021.8201648119408</v>
      </c>
      <c r="D80" s="135">
        <f>IF(LoanIsNotPaid*LoanIsGood,MonthlyPayment,"")</f>
        <v>11.847710092006519</v>
      </c>
      <c r="E80" s="135">
        <f>IF(LoanIsNotPaid*LoanIsGood,Principal,"")</f>
        <v>7.1643676699517842</v>
      </c>
      <c r="F80" s="135">
        <f>IF(LoanIsNotPaid*LoanIsGood,InterestAmt,"")</f>
        <v>4.6833424220547357</v>
      </c>
      <c r="G80" s="135">
        <f>IF(LoanIsNotPaid*LoanIsGood,EndingBalance,"")</f>
        <v>1014.6557971419894</v>
      </c>
    </row>
    <row r="81" spans="1:7" ht="15" x14ac:dyDescent="0.25">
      <c r="A81" s="133">
        <f>IF(LoanIsNotPaid*LoanIsGood,PaymentNumber,"")</f>
        <v>72</v>
      </c>
      <c r="B81" s="134">
        <f>IF(LoanIsNotPaid*LoanIsGood,PaymentDate,"")</f>
        <v>38718</v>
      </c>
      <c r="C81" s="135">
        <f>IF(LoanIsNotPaid*LoanIsGood,LoanValue,"")</f>
        <v>1014.6557971419894</v>
      </c>
      <c r="D81" s="135">
        <f>IF(LoanIsNotPaid*LoanIsGood,MonthlyPayment,"")</f>
        <v>11.847710092006519</v>
      </c>
      <c r="E81" s="135">
        <f>IF(LoanIsNotPaid*LoanIsGood,Principal,"")</f>
        <v>7.1972043551057299</v>
      </c>
      <c r="F81" s="135">
        <f>IF(LoanIsNotPaid*LoanIsGood,InterestAmt,"")</f>
        <v>4.6505057369007901</v>
      </c>
      <c r="G81" s="135">
        <f>IF(LoanIsNotPaid*LoanIsGood,EndingBalance,"")</f>
        <v>1007.4585927868835</v>
      </c>
    </row>
    <row r="82" spans="1:7" ht="15" x14ac:dyDescent="0.25">
      <c r="A82" s="133">
        <f>IF(LoanIsNotPaid*LoanIsGood,PaymentNumber,"")</f>
        <v>73</v>
      </c>
      <c r="B82" s="134">
        <f>IF(LoanIsNotPaid*LoanIsGood,PaymentDate,"")</f>
        <v>38749</v>
      </c>
      <c r="C82" s="135">
        <f>IF(LoanIsNotPaid*LoanIsGood,LoanValue,"")</f>
        <v>1007.4585927868835</v>
      </c>
      <c r="D82" s="135">
        <f>IF(LoanIsNotPaid*LoanIsGood,MonthlyPayment,"")</f>
        <v>11.847710092006519</v>
      </c>
      <c r="E82" s="135">
        <f>IF(LoanIsNotPaid*LoanIsGood,Principal,"")</f>
        <v>7.230191541733296</v>
      </c>
      <c r="F82" s="135">
        <f>IF(LoanIsNotPaid*LoanIsGood,InterestAmt,"")</f>
        <v>4.6175185502732221</v>
      </c>
      <c r="G82" s="135">
        <f>IF(LoanIsNotPaid*LoanIsGood,EndingBalance,"")</f>
        <v>1000.2284012451503</v>
      </c>
    </row>
    <row r="83" spans="1:7" ht="15" x14ac:dyDescent="0.25">
      <c r="A83" s="133">
        <f>IF(LoanIsNotPaid*LoanIsGood,PaymentNumber,"")</f>
        <v>74</v>
      </c>
      <c r="B83" s="134">
        <f>IF(LoanIsNotPaid*LoanIsGood,PaymentDate,"")</f>
        <v>38777</v>
      </c>
      <c r="C83" s="135">
        <f>IF(LoanIsNotPaid*LoanIsGood,LoanValue,"")</f>
        <v>1000.2284012451503</v>
      </c>
      <c r="D83" s="135">
        <f>IF(LoanIsNotPaid*LoanIsGood,MonthlyPayment,"")</f>
        <v>11.847710092006519</v>
      </c>
      <c r="E83" s="135">
        <f>IF(LoanIsNotPaid*LoanIsGood,Principal,"")</f>
        <v>7.2633299196329082</v>
      </c>
      <c r="F83" s="135">
        <f>IF(LoanIsNotPaid*LoanIsGood,InterestAmt,"")</f>
        <v>4.5843801723736108</v>
      </c>
      <c r="G83" s="135">
        <f>IF(LoanIsNotPaid*LoanIsGood,EndingBalance,"")</f>
        <v>992.96507132551733</v>
      </c>
    </row>
    <row r="84" spans="1:7" ht="15" x14ac:dyDescent="0.25">
      <c r="A84" s="133">
        <f>IF(LoanIsNotPaid*LoanIsGood,PaymentNumber,"")</f>
        <v>75</v>
      </c>
      <c r="B84" s="134">
        <f>IF(LoanIsNotPaid*LoanIsGood,PaymentDate,"")</f>
        <v>38808</v>
      </c>
      <c r="C84" s="135">
        <f>IF(LoanIsNotPaid*LoanIsGood,LoanValue,"")</f>
        <v>992.96507132551733</v>
      </c>
      <c r="D84" s="135">
        <f>IF(LoanIsNotPaid*LoanIsGood,MonthlyPayment,"")</f>
        <v>11.847710092006519</v>
      </c>
      <c r="E84" s="135">
        <f>IF(LoanIsNotPaid*LoanIsGood,Principal,"")</f>
        <v>7.2966201817645588</v>
      </c>
      <c r="F84" s="135">
        <f>IF(LoanIsNotPaid*LoanIsGood,InterestAmt,"")</f>
        <v>4.5510899102419602</v>
      </c>
      <c r="G84" s="135">
        <f>IF(LoanIsNotPaid*LoanIsGood,EndingBalance,"")</f>
        <v>985.66845114375269</v>
      </c>
    </row>
    <row r="85" spans="1:7" ht="15" x14ac:dyDescent="0.25">
      <c r="A85" s="133">
        <f>IF(LoanIsNotPaid*LoanIsGood,PaymentNumber,"")</f>
        <v>76</v>
      </c>
      <c r="B85" s="134">
        <f>IF(LoanIsNotPaid*LoanIsGood,PaymentDate,"")</f>
        <v>38838</v>
      </c>
      <c r="C85" s="135">
        <f>IF(LoanIsNotPaid*LoanIsGood,LoanValue,"")</f>
        <v>985.66845114375269</v>
      </c>
      <c r="D85" s="135">
        <f>IF(LoanIsNotPaid*LoanIsGood,MonthlyPayment,"")</f>
        <v>11.847710092006519</v>
      </c>
      <c r="E85" s="135">
        <f>IF(LoanIsNotPaid*LoanIsGood,Principal,"")</f>
        <v>7.3300630242643123</v>
      </c>
      <c r="F85" s="135">
        <f>IF(LoanIsNotPaid*LoanIsGood,InterestAmt,"")</f>
        <v>4.5176470677422058</v>
      </c>
      <c r="G85" s="135">
        <f>IF(LoanIsNotPaid*LoanIsGood,EndingBalance,"")</f>
        <v>978.33838811948863</v>
      </c>
    </row>
    <row r="86" spans="1:7" ht="15" x14ac:dyDescent="0.25">
      <c r="A86" s="133">
        <f>IF(LoanIsNotPaid*LoanIsGood,PaymentNumber,"")</f>
        <v>77</v>
      </c>
      <c r="B86" s="134">
        <f>IF(LoanIsNotPaid*LoanIsGood,PaymentDate,"")</f>
        <v>38869</v>
      </c>
      <c r="C86" s="135">
        <f>IF(LoanIsNotPaid*LoanIsGood,LoanValue,"")</f>
        <v>978.33838811948863</v>
      </c>
      <c r="D86" s="135">
        <f>IF(LoanIsNotPaid*LoanIsGood,MonthlyPayment,"")</f>
        <v>11.847710092006519</v>
      </c>
      <c r="E86" s="135">
        <f>IF(LoanIsNotPaid*LoanIsGood,Principal,"")</f>
        <v>7.3636591464588586</v>
      </c>
      <c r="F86" s="135">
        <f>IF(LoanIsNotPaid*LoanIsGood,InterestAmt,"")</f>
        <v>4.4840509455476614</v>
      </c>
      <c r="G86" s="135">
        <f>IF(LoanIsNotPaid*LoanIsGood,EndingBalance,"")</f>
        <v>970.97472897302941</v>
      </c>
    </row>
    <row r="87" spans="1:7" ht="15" x14ac:dyDescent="0.25">
      <c r="A87" s="133">
        <f>IF(LoanIsNotPaid*LoanIsGood,PaymentNumber,"")</f>
        <v>78</v>
      </c>
      <c r="B87" s="134">
        <f>IF(LoanIsNotPaid*LoanIsGood,PaymentDate,"")</f>
        <v>38899</v>
      </c>
      <c r="C87" s="135">
        <f>IF(LoanIsNotPaid*LoanIsGood,LoanValue,"")</f>
        <v>970.97472897302941</v>
      </c>
      <c r="D87" s="135">
        <f>IF(LoanIsNotPaid*LoanIsGood,MonthlyPayment,"")</f>
        <v>11.847710092006519</v>
      </c>
      <c r="E87" s="135">
        <f>IF(LoanIsNotPaid*LoanIsGood,Principal,"")</f>
        <v>7.3974092508801279</v>
      </c>
      <c r="F87" s="135">
        <f>IF(LoanIsNotPaid*LoanIsGood,InterestAmt,"")</f>
        <v>4.450300841126392</v>
      </c>
      <c r="G87" s="135">
        <f>IF(LoanIsNotPaid*LoanIsGood,EndingBalance,"")</f>
        <v>963.57731972214924</v>
      </c>
    </row>
    <row r="88" spans="1:7" ht="15" x14ac:dyDescent="0.25">
      <c r="A88" s="133">
        <f>IF(LoanIsNotPaid*LoanIsGood,PaymentNumber,"")</f>
        <v>79</v>
      </c>
      <c r="B88" s="134">
        <f>IF(LoanIsNotPaid*LoanIsGood,PaymentDate,"")</f>
        <v>38930</v>
      </c>
      <c r="C88" s="135">
        <f>IF(LoanIsNotPaid*LoanIsGood,LoanValue,"")</f>
        <v>963.57731972214924</v>
      </c>
      <c r="D88" s="135">
        <f>IF(LoanIsNotPaid*LoanIsGood,MonthlyPayment,"")</f>
        <v>11.847710092006519</v>
      </c>
      <c r="E88" s="135">
        <f>IF(LoanIsNotPaid*LoanIsGood,Principal,"")</f>
        <v>7.4313140432799942</v>
      </c>
      <c r="F88" s="135">
        <f>IF(LoanIsNotPaid*LoanIsGood,InterestAmt,"")</f>
        <v>4.4163960487265248</v>
      </c>
      <c r="G88" s="135">
        <f>IF(LoanIsNotPaid*LoanIsGood,EndingBalance,"")</f>
        <v>956.14600567886987</v>
      </c>
    </row>
    <row r="89" spans="1:7" ht="15" x14ac:dyDescent="0.25">
      <c r="A89" s="133">
        <f>IF(LoanIsNotPaid*LoanIsGood,PaymentNumber,"")</f>
        <v>80</v>
      </c>
      <c r="B89" s="134">
        <f>IF(LoanIsNotPaid*LoanIsGood,PaymentDate,"")</f>
        <v>38961</v>
      </c>
      <c r="C89" s="135">
        <f>IF(LoanIsNotPaid*LoanIsGood,LoanValue,"")</f>
        <v>956.14600567886987</v>
      </c>
      <c r="D89" s="135">
        <f>IF(LoanIsNotPaid*LoanIsGood,MonthlyPayment,"")</f>
        <v>11.847710092006519</v>
      </c>
      <c r="E89" s="135">
        <f>IF(LoanIsNotPaid*LoanIsGood,Principal,"")</f>
        <v>7.4653742326450283</v>
      </c>
      <c r="F89" s="135">
        <f>IF(LoanIsNotPaid*LoanIsGood,InterestAmt,"")</f>
        <v>4.3823358593614907</v>
      </c>
      <c r="G89" s="135">
        <f>IF(LoanIsNotPaid*LoanIsGood,EndingBalance,"")</f>
        <v>948.68063144622442</v>
      </c>
    </row>
    <row r="90" spans="1:7" ht="15" x14ac:dyDescent="0.25">
      <c r="A90" s="133">
        <f>IF(LoanIsNotPaid*LoanIsGood,PaymentNumber,"")</f>
        <v>81</v>
      </c>
      <c r="B90" s="134">
        <f>IF(LoanIsNotPaid*LoanIsGood,PaymentDate,"")</f>
        <v>38991</v>
      </c>
      <c r="C90" s="135">
        <f>IF(LoanIsNotPaid*LoanIsGood,LoanValue,"")</f>
        <v>948.68063144622442</v>
      </c>
      <c r="D90" s="135">
        <f>IF(LoanIsNotPaid*LoanIsGood,MonthlyPayment,"")</f>
        <v>11.847710092006519</v>
      </c>
      <c r="E90" s="135">
        <f>IF(LoanIsNotPaid*LoanIsGood,Principal,"")</f>
        <v>7.499590531211318</v>
      </c>
      <c r="F90" s="135">
        <f>IF(LoanIsNotPaid*LoanIsGood,InterestAmt,"")</f>
        <v>4.348119560795201</v>
      </c>
      <c r="G90" s="135">
        <f>IF(LoanIsNotPaid*LoanIsGood,EndingBalance,"")</f>
        <v>941.181040915013</v>
      </c>
    </row>
    <row r="91" spans="1:7" ht="15" x14ac:dyDescent="0.25">
      <c r="A91" s="133">
        <f>IF(LoanIsNotPaid*LoanIsGood,PaymentNumber,"")</f>
        <v>82</v>
      </c>
      <c r="B91" s="134">
        <f>IF(LoanIsNotPaid*LoanIsGood,PaymentDate,"")</f>
        <v>39022</v>
      </c>
      <c r="C91" s="135">
        <f>IF(LoanIsNotPaid*LoanIsGood,LoanValue,"")</f>
        <v>941.181040915013</v>
      </c>
      <c r="D91" s="135">
        <f>IF(LoanIsNotPaid*LoanIsGood,MonthlyPayment,"")</f>
        <v>11.847710092006519</v>
      </c>
      <c r="E91" s="135">
        <f>IF(LoanIsNotPaid*LoanIsGood,Principal,"")</f>
        <v>7.5339636544793693</v>
      </c>
      <c r="F91" s="135">
        <f>IF(LoanIsNotPaid*LoanIsGood,InterestAmt,"")</f>
        <v>4.3137464375271497</v>
      </c>
      <c r="G91" s="135">
        <f>IF(LoanIsNotPaid*LoanIsGood,EndingBalance,"")</f>
        <v>933.64707726053371</v>
      </c>
    </row>
    <row r="92" spans="1:7" ht="15" x14ac:dyDescent="0.25">
      <c r="A92" s="133">
        <f>IF(LoanIsNotPaid*LoanIsGood,PaymentNumber,"")</f>
        <v>83</v>
      </c>
      <c r="B92" s="134">
        <f>IF(LoanIsNotPaid*LoanIsGood,PaymentDate,"")</f>
        <v>39052</v>
      </c>
      <c r="C92" s="135">
        <f>IF(LoanIsNotPaid*LoanIsGood,LoanValue,"")</f>
        <v>933.64707726053371</v>
      </c>
      <c r="D92" s="135">
        <f>IF(LoanIsNotPaid*LoanIsGood,MonthlyPayment,"")</f>
        <v>11.847710092006519</v>
      </c>
      <c r="E92" s="135">
        <f>IF(LoanIsNotPaid*LoanIsGood,Principal,"")</f>
        <v>7.5684943212290676</v>
      </c>
      <c r="F92" s="135">
        <f>IF(LoanIsNotPaid*LoanIsGood,InterestAmt,"")</f>
        <v>4.2792157707774523</v>
      </c>
      <c r="G92" s="135">
        <f>IF(LoanIsNotPaid*LoanIsGood,EndingBalance,"")</f>
        <v>926.07858293930485</v>
      </c>
    </row>
    <row r="93" spans="1:7" ht="15" x14ac:dyDescent="0.25">
      <c r="A93" s="133">
        <f>IF(LoanIsNotPaid*LoanIsGood,PaymentNumber,"")</f>
        <v>84</v>
      </c>
      <c r="B93" s="134">
        <f>IF(LoanIsNotPaid*LoanIsGood,PaymentDate,"")</f>
        <v>39083</v>
      </c>
      <c r="C93" s="135">
        <f>IF(LoanIsNotPaid*LoanIsGood,LoanValue,"")</f>
        <v>926.07858293930485</v>
      </c>
      <c r="D93" s="135">
        <f>IF(LoanIsNotPaid*LoanIsGood,MonthlyPayment,"")</f>
        <v>11.847710092006519</v>
      </c>
      <c r="E93" s="135">
        <f>IF(LoanIsNotPaid*LoanIsGood,Principal,"")</f>
        <v>7.6031832535347004</v>
      </c>
      <c r="F93" s="135">
        <f>IF(LoanIsNotPaid*LoanIsGood,InterestAmt,"")</f>
        <v>4.2445268384718187</v>
      </c>
      <c r="G93" s="135">
        <f>IF(LoanIsNotPaid*LoanIsGood,EndingBalance,"")</f>
        <v>918.47539968577007</v>
      </c>
    </row>
    <row r="94" spans="1:7" ht="15" x14ac:dyDescent="0.25">
      <c r="A94" s="133">
        <f>IF(LoanIsNotPaid*LoanIsGood,PaymentNumber,"")</f>
        <v>85</v>
      </c>
      <c r="B94" s="134">
        <f>IF(LoanIsNotPaid*LoanIsGood,PaymentDate,"")</f>
        <v>39114</v>
      </c>
      <c r="C94" s="135">
        <f>IF(LoanIsNotPaid*LoanIsGood,LoanValue,"")</f>
        <v>918.47539968577007</v>
      </c>
      <c r="D94" s="135">
        <f>IF(LoanIsNotPaid*LoanIsGood,MonthlyPayment,"")</f>
        <v>11.847710092006519</v>
      </c>
      <c r="E94" s="135">
        <f>IF(LoanIsNotPaid*LoanIsGood,Principal,"")</f>
        <v>7.6380311767800677</v>
      </c>
      <c r="F94" s="135">
        <f>IF(LoanIsNotPaid*LoanIsGood,InterestAmt,"")</f>
        <v>4.2096789152264522</v>
      </c>
      <c r="G94" s="135">
        <f>IF(LoanIsNotPaid*LoanIsGood,EndingBalance,"")</f>
        <v>910.83736850898981</v>
      </c>
    </row>
    <row r="95" spans="1:7" ht="15" x14ac:dyDescent="0.25">
      <c r="A95" s="133">
        <f>IF(LoanIsNotPaid*LoanIsGood,PaymentNumber,"")</f>
        <v>86</v>
      </c>
      <c r="B95" s="134">
        <f>IF(LoanIsNotPaid*LoanIsGood,PaymentDate,"")</f>
        <v>39142</v>
      </c>
      <c r="C95" s="135">
        <f>IF(LoanIsNotPaid*LoanIsGood,LoanValue,"")</f>
        <v>910.83736850898981</v>
      </c>
      <c r="D95" s="135">
        <f>IF(LoanIsNotPaid*LoanIsGood,MonthlyPayment,"")</f>
        <v>11.847710092006519</v>
      </c>
      <c r="E95" s="135">
        <f>IF(LoanIsNotPaid*LoanIsGood,Principal,"")</f>
        <v>7.6730388196736428</v>
      </c>
      <c r="F95" s="135">
        <f>IF(LoanIsNotPaid*LoanIsGood,InterestAmt,"")</f>
        <v>4.1746712723328772</v>
      </c>
      <c r="G95" s="135">
        <f>IF(LoanIsNotPaid*LoanIsGood,EndingBalance,"")</f>
        <v>903.16432968931576</v>
      </c>
    </row>
    <row r="96" spans="1:7" ht="15" x14ac:dyDescent="0.25">
      <c r="A96" s="133">
        <f>IF(LoanIsNotPaid*LoanIsGood,PaymentNumber,"")</f>
        <v>87</v>
      </c>
      <c r="B96" s="134">
        <f>IF(LoanIsNotPaid*LoanIsGood,PaymentDate,"")</f>
        <v>39173</v>
      </c>
      <c r="C96" s="135">
        <f>IF(LoanIsNotPaid*LoanIsGood,LoanValue,"")</f>
        <v>903.16432968931576</v>
      </c>
      <c r="D96" s="135">
        <f>IF(LoanIsNotPaid*LoanIsGood,MonthlyPayment,"")</f>
        <v>11.847710092006519</v>
      </c>
      <c r="E96" s="135">
        <f>IF(LoanIsNotPaid*LoanIsGood,Principal,"")</f>
        <v>7.7082069142638137</v>
      </c>
      <c r="F96" s="135">
        <f>IF(LoanIsNotPaid*LoanIsGood,InterestAmt,"")</f>
        <v>4.1395031777427063</v>
      </c>
      <c r="G96" s="135">
        <f>IF(LoanIsNotPaid*LoanIsGood,EndingBalance,"")</f>
        <v>895.45612277505234</v>
      </c>
    </row>
    <row r="97" spans="1:7" ht="15" x14ac:dyDescent="0.25">
      <c r="A97" s="133">
        <f>IF(LoanIsNotPaid*LoanIsGood,PaymentNumber,"")</f>
        <v>88</v>
      </c>
      <c r="B97" s="134">
        <f>IF(LoanIsNotPaid*LoanIsGood,PaymentDate,"")</f>
        <v>39203</v>
      </c>
      <c r="C97" s="135">
        <f>IF(LoanIsNotPaid*LoanIsGood,LoanValue,"")</f>
        <v>895.45612277505234</v>
      </c>
      <c r="D97" s="135">
        <f>IF(LoanIsNotPaid*LoanIsGood,MonthlyPayment,"")</f>
        <v>11.847710092006519</v>
      </c>
      <c r="E97" s="135">
        <f>IF(LoanIsNotPaid*LoanIsGood,Principal,"")</f>
        <v>7.7435361959541895</v>
      </c>
      <c r="F97" s="135">
        <f>IF(LoanIsNotPaid*LoanIsGood,InterestAmt,"")</f>
        <v>4.1041738960523304</v>
      </c>
      <c r="G97" s="135">
        <f>IF(LoanIsNotPaid*LoanIsGood,EndingBalance,"")</f>
        <v>887.71258657909812</v>
      </c>
    </row>
    <row r="98" spans="1:7" ht="15" x14ac:dyDescent="0.25">
      <c r="A98" s="133">
        <f>IF(LoanIsNotPaid*LoanIsGood,PaymentNumber,"")</f>
        <v>89</v>
      </c>
      <c r="B98" s="134">
        <f>IF(LoanIsNotPaid*LoanIsGood,PaymentDate,"")</f>
        <v>39234</v>
      </c>
      <c r="C98" s="135">
        <f>IF(LoanIsNotPaid*LoanIsGood,LoanValue,"")</f>
        <v>887.71258657909812</v>
      </c>
      <c r="D98" s="135">
        <f>IF(LoanIsNotPaid*LoanIsGood,MonthlyPayment,"")</f>
        <v>11.847710092006519</v>
      </c>
      <c r="E98" s="135">
        <f>IF(LoanIsNotPaid*LoanIsGood,Principal,"")</f>
        <v>7.7790274035189801</v>
      </c>
      <c r="F98" s="135">
        <f>IF(LoanIsNotPaid*LoanIsGood,InterestAmt,"")</f>
        <v>4.0686826884875398</v>
      </c>
      <c r="G98" s="135">
        <f>IF(LoanIsNotPaid*LoanIsGood,EndingBalance,"")</f>
        <v>879.93355917557915</v>
      </c>
    </row>
    <row r="99" spans="1:7" ht="15" x14ac:dyDescent="0.25">
      <c r="A99" s="133">
        <f>IF(LoanIsNotPaid*LoanIsGood,PaymentNumber,"")</f>
        <v>90</v>
      </c>
      <c r="B99" s="134">
        <f>IF(LoanIsNotPaid*LoanIsGood,PaymentDate,"")</f>
        <v>39264</v>
      </c>
      <c r="C99" s="135">
        <f>IF(LoanIsNotPaid*LoanIsGood,LoanValue,"")</f>
        <v>879.93355917557915</v>
      </c>
      <c r="D99" s="135">
        <f>IF(LoanIsNotPaid*LoanIsGood,MonthlyPayment,"")</f>
        <v>11.847710092006519</v>
      </c>
      <c r="E99" s="135">
        <f>IF(LoanIsNotPaid*LoanIsGood,Principal,"")</f>
        <v>7.8146812791184415</v>
      </c>
      <c r="F99" s="135">
        <f>IF(LoanIsNotPaid*LoanIsGood,InterestAmt,"")</f>
        <v>4.0330288128880776</v>
      </c>
      <c r="G99" s="135">
        <f>IF(LoanIsNotPaid*LoanIsGood,EndingBalance,"")</f>
        <v>872.11887789646084</v>
      </c>
    </row>
    <row r="100" spans="1:7" ht="15" x14ac:dyDescent="0.25">
      <c r="A100" s="133">
        <f>IF(LoanIsNotPaid*LoanIsGood,PaymentNumber,"")</f>
        <v>91</v>
      </c>
      <c r="B100" s="134">
        <f>IF(LoanIsNotPaid*LoanIsGood,PaymentDate,"")</f>
        <v>39295</v>
      </c>
      <c r="C100" s="135">
        <f>IF(LoanIsNotPaid*LoanIsGood,LoanValue,"")</f>
        <v>872.11887789646084</v>
      </c>
      <c r="D100" s="135">
        <f>IF(LoanIsNotPaid*LoanIsGood,MonthlyPayment,"")</f>
        <v>11.847710092006519</v>
      </c>
      <c r="E100" s="135">
        <f>IF(LoanIsNotPaid*LoanIsGood,Principal,"")</f>
        <v>7.8504985683144017</v>
      </c>
      <c r="F100" s="135">
        <f>IF(LoanIsNotPaid*LoanIsGood,InterestAmt,"")</f>
        <v>3.9972115236921177</v>
      </c>
      <c r="G100" s="135">
        <f>IF(LoanIsNotPaid*LoanIsGood,EndingBalance,"")</f>
        <v>864.26837932814624</v>
      </c>
    </row>
    <row r="101" spans="1:7" ht="15" x14ac:dyDescent="0.25">
      <c r="A101" s="133">
        <f>IF(LoanIsNotPaid*LoanIsGood,PaymentNumber,"")</f>
        <v>92</v>
      </c>
      <c r="B101" s="134">
        <f>IF(LoanIsNotPaid*LoanIsGood,PaymentDate,"")</f>
        <v>39326</v>
      </c>
      <c r="C101" s="135">
        <f>IF(LoanIsNotPaid*LoanIsGood,LoanValue,"")</f>
        <v>864.26837932814624</v>
      </c>
      <c r="D101" s="135">
        <f>IF(LoanIsNotPaid*LoanIsGood,MonthlyPayment,"")</f>
        <v>11.847710092006519</v>
      </c>
      <c r="E101" s="135">
        <f>IF(LoanIsNotPaid*LoanIsGood,Principal,"")</f>
        <v>7.886480020085842</v>
      </c>
      <c r="F101" s="135">
        <f>IF(LoanIsNotPaid*LoanIsGood,InterestAmt,"")</f>
        <v>3.961230071920677</v>
      </c>
      <c r="G101" s="135">
        <f>IF(LoanIsNotPaid*LoanIsGood,EndingBalance,"")</f>
        <v>856.38189930806038</v>
      </c>
    </row>
    <row r="102" spans="1:7" ht="15" x14ac:dyDescent="0.25">
      <c r="A102" s="133">
        <f>IF(LoanIsNotPaid*LoanIsGood,PaymentNumber,"")</f>
        <v>93</v>
      </c>
      <c r="B102" s="134">
        <f>IF(LoanIsNotPaid*LoanIsGood,PaymentDate,"")</f>
        <v>39356</v>
      </c>
      <c r="C102" s="135">
        <f>IF(LoanIsNotPaid*LoanIsGood,LoanValue,"")</f>
        <v>856.38189930806038</v>
      </c>
      <c r="D102" s="135">
        <f>IF(LoanIsNotPaid*LoanIsGood,MonthlyPayment,"")</f>
        <v>11.847710092006519</v>
      </c>
      <c r="E102" s="135">
        <f>IF(LoanIsNotPaid*LoanIsGood,Principal,"")</f>
        <v>7.9226263868445699</v>
      </c>
      <c r="F102" s="135">
        <f>IF(LoanIsNotPaid*LoanIsGood,InterestAmt,"")</f>
        <v>3.92508370516195</v>
      </c>
      <c r="G102" s="135">
        <f>IF(LoanIsNotPaid*LoanIsGood,EndingBalance,"")</f>
        <v>848.45927292121587</v>
      </c>
    </row>
    <row r="103" spans="1:7" ht="15" x14ac:dyDescent="0.25">
      <c r="A103" s="133">
        <f>IF(LoanIsNotPaid*LoanIsGood,PaymentNumber,"")</f>
        <v>94</v>
      </c>
      <c r="B103" s="134">
        <f>IF(LoanIsNotPaid*LoanIsGood,PaymentDate,"")</f>
        <v>39387</v>
      </c>
      <c r="C103" s="135">
        <f>IF(LoanIsNotPaid*LoanIsGood,LoanValue,"")</f>
        <v>848.45927292121587</v>
      </c>
      <c r="D103" s="135">
        <f>IF(LoanIsNotPaid*LoanIsGood,MonthlyPayment,"")</f>
        <v>11.847710092006519</v>
      </c>
      <c r="E103" s="135">
        <f>IF(LoanIsNotPaid*LoanIsGood,Principal,"")</f>
        <v>7.95893842445094</v>
      </c>
      <c r="F103" s="135">
        <f>IF(LoanIsNotPaid*LoanIsGood,InterestAmt,"")</f>
        <v>3.888771667555579</v>
      </c>
      <c r="G103" s="135">
        <f>IF(LoanIsNotPaid*LoanIsGood,EndingBalance,"")</f>
        <v>840.50033449676494</v>
      </c>
    </row>
    <row r="104" spans="1:7" ht="15" x14ac:dyDescent="0.25">
      <c r="A104" s="133">
        <f>IF(LoanIsNotPaid*LoanIsGood,PaymentNumber,"")</f>
        <v>95</v>
      </c>
      <c r="B104" s="134">
        <f>IF(LoanIsNotPaid*LoanIsGood,PaymentDate,"")</f>
        <v>39417</v>
      </c>
      <c r="C104" s="135">
        <f>IF(LoanIsNotPaid*LoanIsGood,LoanValue,"")</f>
        <v>840.50033449676494</v>
      </c>
      <c r="D104" s="135">
        <f>IF(LoanIsNotPaid*LoanIsGood,MonthlyPayment,"")</f>
        <v>11.847710092006519</v>
      </c>
      <c r="E104" s="135">
        <f>IF(LoanIsNotPaid*LoanIsGood,Principal,"")</f>
        <v>7.9954168922296729</v>
      </c>
      <c r="F104" s="135">
        <f>IF(LoanIsNotPaid*LoanIsGood,InterestAmt,"")</f>
        <v>3.8522931997768457</v>
      </c>
      <c r="G104" s="135">
        <f>IF(LoanIsNotPaid*LoanIsGood,EndingBalance,"")</f>
        <v>832.50491760453519</v>
      </c>
    </row>
    <row r="105" spans="1:7" ht="15" x14ac:dyDescent="0.25">
      <c r="A105" s="133">
        <f>IF(LoanIsNotPaid*LoanIsGood,PaymentNumber,"")</f>
        <v>96</v>
      </c>
      <c r="B105" s="134">
        <f>IF(LoanIsNotPaid*LoanIsGood,PaymentDate,"")</f>
        <v>39448</v>
      </c>
      <c r="C105" s="135">
        <f>IF(LoanIsNotPaid*LoanIsGood,LoanValue,"")</f>
        <v>832.50491760453519</v>
      </c>
      <c r="D105" s="135">
        <f>IF(LoanIsNotPaid*LoanIsGood,MonthlyPayment,"")</f>
        <v>11.847710092006519</v>
      </c>
      <c r="E105" s="135">
        <f>IF(LoanIsNotPaid*LoanIsGood,Principal,"")</f>
        <v>8.0320625529857264</v>
      </c>
      <c r="F105" s="135">
        <f>IF(LoanIsNotPaid*LoanIsGood,InterestAmt,"")</f>
        <v>3.8156475390207931</v>
      </c>
      <c r="G105" s="135">
        <f>IF(LoanIsNotPaid*LoanIsGood,EndingBalance,"")</f>
        <v>824.47285505154923</v>
      </c>
    </row>
    <row r="106" spans="1:7" ht="15" x14ac:dyDescent="0.25">
      <c r="A106" s="133">
        <f>IF(LoanIsNotPaid*LoanIsGood,PaymentNumber,"")</f>
        <v>97</v>
      </c>
      <c r="B106" s="134">
        <f>IF(LoanIsNotPaid*LoanIsGood,PaymentDate,"")</f>
        <v>39479</v>
      </c>
      <c r="C106" s="135">
        <f>IF(LoanIsNotPaid*LoanIsGood,LoanValue,"")</f>
        <v>824.47285505154923</v>
      </c>
      <c r="D106" s="135">
        <f>IF(LoanIsNotPaid*LoanIsGood,MonthlyPayment,"")</f>
        <v>11.847710092006519</v>
      </c>
      <c r="E106" s="135">
        <f>IF(LoanIsNotPaid*LoanIsGood,Principal,"")</f>
        <v>8.068876173020243</v>
      </c>
      <c r="F106" s="135">
        <f>IF(LoanIsNotPaid*LoanIsGood,InterestAmt,"")</f>
        <v>3.7788339189862752</v>
      </c>
      <c r="G106" s="135">
        <f>IF(LoanIsNotPaid*LoanIsGood,EndingBalance,"")</f>
        <v>816.40397887852896</v>
      </c>
    </row>
    <row r="107" spans="1:7" ht="15" x14ac:dyDescent="0.25">
      <c r="A107" s="133">
        <f>IF(LoanIsNotPaid*LoanIsGood,PaymentNumber,"")</f>
        <v>98</v>
      </c>
      <c r="B107" s="134">
        <f>IF(LoanIsNotPaid*LoanIsGood,PaymentDate,"")</f>
        <v>39508</v>
      </c>
      <c r="C107" s="135">
        <f>IF(LoanIsNotPaid*LoanIsGood,LoanValue,"")</f>
        <v>816.40397887852896</v>
      </c>
      <c r="D107" s="135">
        <f>IF(LoanIsNotPaid*LoanIsGood,MonthlyPayment,"")</f>
        <v>11.847710092006519</v>
      </c>
      <c r="E107" s="135">
        <f>IF(LoanIsNotPaid*LoanIsGood,Principal,"")</f>
        <v>8.1058585221465869</v>
      </c>
      <c r="F107" s="135">
        <f>IF(LoanIsNotPaid*LoanIsGood,InterestAmt,"")</f>
        <v>3.7418515698599322</v>
      </c>
      <c r="G107" s="135">
        <f>IF(LoanIsNotPaid*LoanIsGood,EndingBalance,"")</f>
        <v>808.29812035638224</v>
      </c>
    </row>
    <row r="108" spans="1:7" ht="15" x14ac:dyDescent="0.25">
      <c r="A108" s="133">
        <f>IF(LoanIsNotPaid*LoanIsGood,PaymentNumber,"")</f>
        <v>99</v>
      </c>
      <c r="B108" s="134">
        <f>IF(LoanIsNotPaid*LoanIsGood,PaymentDate,"")</f>
        <v>39539</v>
      </c>
      <c r="C108" s="135">
        <f>IF(LoanIsNotPaid*LoanIsGood,LoanValue,"")</f>
        <v>808.29812035638224</v>
      </c>
      <c r="D108" s="135">
        <f>IF(LoanIsNotPaid*LoanIsGood,MonthlyPayment,"")</f>
        <v>11.847710092006519</v>
      </c>
      <c r="E108" s="135">
        <f>IF(LoanIsNotPaid*LoanIsGood,Principal,"")</f>
        <v>8.1430103737064243</v>
      </c>
      <c r="F108" s="135">
        <f>IF(LoanIsNotPaid*LoanIsGood,InterestAmt,"")</f>
        <v>3.7046997183000943</v>
      </c>
      <c r="G108" s="135">
        <f>IF(LoanIsNotPaid*LoanIsGood,EndingBalance,"")</f>
        <v>800.15510998267587</v>
      </c>
    </row>
    <row r="109" spans="1:7" ht="15" x14ac:dyDescent="0.25">
      <c r="A109" s="133">
        <f>IF(LoanIsNotPaid*LoanIsGood,PaymentNumber,"")</f>
        <v>100</v>
      </c>
      <c r="B109" s="134">
        <f>IF(LoanIsNotPaid*LoanIsGood,PaymentDate,"")</f>
        <v>39569</v>
      </c>
      <c r="C109" s="135">
        <f>IF(LoanIsNotPaid*LoanIsGood,LoanValue,"")</f>
        <v>800.15510998267587</v>
      </c>
      <c r="D109" s="135">
        <f>IF(LoanIsNotPaid*LoanIsGood,MonthlyPayment,"")</f>
        <v>11.847710092006519</v>
      </c>
      <c r="E109" s="135">
        <f>IF(LoanIsNotPaid*LoanIsGood,Principal,"")</f>
        <v>8.1803325045859125</v>
      </c>
      <c r="F109" s="135">
        <f>IF(LoanIsNotPaid*LoanIsGood,InterestAmt,"")</f>
        <v>3.6673775874206065</v>
      </c>
      <c r="G109" s="135">
        <f>IF(LoanIsNotPaid*LoanIsGood,EndingBalance,"")</f>
        <v>791.97477747809012</v>
      </c>
    </row>
    <row r="110" spans="1:7" ht="15" x14ac:dyDescent="0.25">
      <c r="A110" s="133">
        <f>IF(LoanIsNotPaid*LoanIsGood,PaymentNumber,"")</f>
        <v>101</v>
      </c>
      <c r="B110" s="134">
        <f>IF(LoanIsNotPaid*LoanIsGood,PaymentDate,"")</f>
        <v>39600</v>
      </c>
      <c r="C110" s="135">
        <f>IF(LoanIsNotPaid*LoanIsGood,LoanValue,"")</f>
        <v>791.97477747809012</v>
      </c>
      <c r="D110" s="135">
        <f>IF(LoanIsNotPaid*LoanIsGood,MonthlyPayment,"")</f>
        <v>11.847710092006519</v>
      </c>
      <c r="E110" s="135">
        <f>IF(LoanIsNotPaid*LoanIsGood,Principal,"")</f>
        <v>8.217825695231932</v>
      </c>
      <c r="F110" s="135">
        <f>IF(LoanIsNotPaid*LoanIsGood,InterestAmt,"")</f>
        <v>3.6298843967745875</v>
      </c>
      <c r="G110" s="135">
        <f>IF(LoanIsNotPaid*LoanIsGood,EndingBalance,"")</f>
        <v>783.75695178285764</v>
      </c>
    </row>
    <row r="111" spans="1:7" ht="15" x14ac:dyDescent="0.25">
      <c r="A111" s="133">
        <f>IF(LoanIsNotPaid*LoanIsGood,PaymentNumber,"")</f>
        <v>102</v>
      </c>
      <c r="B111" s="134">
        <f>IF(LoanIsNotPaid*LoanIsGood,PaymentDate,"")</f>
        <v>39630</v>
      </c>
      <c r="C111" s="135">
        <f>IF(LoanIsNotPaid*LoanIsGood,LoanValue,"")</f>
        <v>783.75695178285764</v>
      </c>
      <c r="D111" s="135">
        <f>IF(LoanIsNotPaid*LoanIsGood,MonthlyPayment,"")</f>
        <v>11.847710092006519</v>
      </c>
      <c r="E111" s="135">
        <f>IF(LoanIsNotPaid*LoanIsGood,Principal,"")</f>
        <v>8.2554907296684128</v>
      </c>
      <c r="F111" s="135">
        <f>IF(LoanIsNotPaid*LoanIsGood,InterestAmt,"")</f>
        <v>3.592219362338108</v>
      </c>
      <c r="G111" s="135">
        <f>IF(LoanIsNotPaid*LoanIsGood,EndingBalance,"")</f>
        <v>775.50146105318936</v>
      </c>
    </row>
    <row r="112" spans="1:7" ht="15" x14ac:dyDescent="0.25">
      <c r="A112" s="133">
        <f>IF(LoanIsNotPaid*LoanIsGood,PaymentNumber,"")</f>
        <v>103</v>
      </c>
      <c r="B112" s="134">
        <f>IF(LoanIsNotPaid*LoanIsGood,PaymentDate,"")</f>
        <v>39661</v>
      </c>
      <c r="C112" s="135">
        <f>IF(LoanIsNotPaid*LoanIsGood,LoanValue,"")</f>
        <v>775.50146105318936</v>
      </c>
      <c r="D112" s="135">
        <f>IF(LoanIsNotPaid*LoanIsGood,MonthlyPayment,"")</f>
        <v>11.847710092006519</v>
      </c>
      <c r="E112" s="135">
        <f>IF(LoanIsNotPaid*LoanIsGood,Principal,"")</f>
        <v>8.2933283955127255</v>
      </c>
      <c r="F112" s="135">
        <f>IF(LoanIsNotPaid*LoanIsGood,InterestAmt,"")</f>
        <v>3.554381696493794</v>
      </c>
      <c r="G112" s="135">
        <f>IF(LoanIsNotPaid*LoanIsGood,EndingBalance,"")</f>
        <v>767.20813265767674</v>
      </c>
    </row>
    <row r="113" spans="1:7" ht="15" x14ac:dyDescent="0.25">
      <c r="A113" s="133">
        <f>IF(LoanIsNotPaid*LoanIsGood,PaymentNumber,"")</f>
        <v>104</v>
      </c>
      <c r="B113" s="134">
        <f>IF(LoanIsNotPaid*LoanIsGood,PaymentDate,"")</f>
        <v>39692</v>
      </c>
      <c r="C113" s="135">
        <f>IF(LoanIsNotPaid*LoanIsGood,LoanValue,"")</f>
        <v>767.20813265767674</v>
      </c>
      <c r="D113" s="135">
        <f>IF(LoanIsNotPaid*LoanIsGood,MonthlyPayment,"")</f>
        <v>11.847710092006519</v>
      </c>
      <c r="E113" s="135">
        <f>IF(LoanIsNotPaid*LoanIsGood,Principal,"")</f>
        <v>8.3313394839921582</v>
      </c>
      <c r="F113" s="135">
        <f>IF(LoanIsNotPaid*LoanIsGood,InterestAmt,"")</f>
        <v>3.5163706080143604</v>
      </c>
      <c r="G113" s="135">
        <f>IF(LoanIsNotPaid*LoanIsGood,EndingBalance,"")</f>
        <v>758.87679317368497</v>
      </c>
    </row>
    <row r="114" spans="1:7" ht="15" x14ac:dyDescent="0.25">
      <c r="A114" s="133">
        <f>IF(LoanIsNotPaid*LoanIsGood,PaymentNumber,"")</f>
        <v>105</v>
      </c>
      <c r="B114" s="134">
        <f>IF(LoanIsNotPaid*LoanIsGood,PaymentDate,"")</f>
        <v>39722</v>
      </c>
      <c r="C114" s="135">
        <f>IF(LoanIsNotPaid*LoanIsGood,LoanValue,"")</f>
        <v>758.87679317368497</v>
      </c>
      <c r="D114" s="135">
        <f>IF(LoanIsNotPaid*LoanIsGood,MonthlyPayment,"")</f>
        <v>11.847710092006519</v>
      </c>
      <c r="E114" s="135">
        <f>IF(LoanIsNotPaid*LoanIsGood,Principal,"")</f>
        <v>8.3695247899604546</v>
      </c>
      <c r="F114" s="135">
        <f>IF(LoanIsNotPaid*LoanIsGood,InterestAmt,"")</f>
        <v>3.4781853020460636</v>
      </c>
      <c r="G114" s="135">
        <f>IF(LoanIsNotPaid*LoanIsGood,EndingBalance,"")</f>
        <v>750.50726838372407</v>
      </c>
    </row>
    <row r="115" spans="1:7" ht="15" x14ac:dyDescent="0.25">
      <c r="A115" s="133">
        <f>IF(LoanIsNotPaid*LoanIsGood,PaymentNumber,"")</f>
        <v>106</v>
      </c>
      <c r="B115" s="134">
        <f>IF(LoanIsNotPaid*LoanIsGood,PaymentDate,"")</f>
        <v>39753</v>
      </c>
      <c r="C115" s="135">
        <f>IF(LoanIsNotPaid*LoanIsGood,LoanValue,"")</f>
        <v>750.50726838372407</v>
      </c>
      <c r="D115" s="135">
        <f>IF(LoanIsNotPaid*LoanIsGood,MonthlyPayment,"")</f>
        <v>11.847710092006519</v>
      </c>
      <c r="E115" s="135">
        <f>IF(LoanIsNotPaid*LoanIsGood,Principal,"")</f>
        <v>8.4078851119144407</v>
      </c>
      <c r="F115" s="135">
        <f>IF(LoanIsNotPaid*LoanIsGood,InterestAmt,"")</f>
        <v>3.4398249800920779</v>
      </c>
      <c r="G115" s="135">
        <f>IF(LoanIsNotPaid*LoanIsGood,EndingBalance,"")</f>
        <v>742.09938327180998</v>
      </c>
    </row>
    <row r="116" spans="1:7" ht="15" x14ac:dyDescent="0.25">
      <c r="A116" s="133">
        <f>IF(LoanIsNotPaid*LoanIsGood,PaymentNumber,"")</f>
        <v>107</v>
      </c>
      <c r="B116" s="134">
        <f>IF(LoanIsNotPaid*LoanIsGood,PaymentDate,"")</f>
        <v>39783</v>
      </c>
      <c r="C116" s="135">
        <f>IF(LoanIsNotPaid*LoanIsGood,LoanValue,"")</f>
        <v>742.09938327180998</v>
      </c>
      <c r="D116" s="135">
        <f>IF(LoanIsNotPaid*LoanIsGood,MonthlyPayment,"")</f>
        <v>11.847710092006519</v>
      </c>
      <c r="E116" s="135">
        <f>IF(LoanIsNotPaid*LoanIsGood,Principal,"")</f>
        <v>8.4464212520107154</v>
      </c>
      <c r="F116" s="135">
        <f>IF(LoanIsNotPaid*LoanIsGood,InterestAmt,"")</f>
        <v>3.4012888399958037</v>
      </c>
      <c r="G116" s="135">
        <f>IF(LoanIsNotPaid*LoanIsGood,EndingBalance,"")</f>
        <v>733.65296201979868</v>
      </c>
    </row>
    <row r="117" spans="1:7" ht="15" x14ac:dyDescent="0.25">
      <c r="A117" s="133">
        <f>IF(LoanIsNotPaid*LoanIsGood,PaymentNumber,"")</f>
        <v>108</v>
      </c>
      <c r="B117" s="134">
        <f>IF(LoanIsNotPaid*LoanIsGood,PaymentDate,"")</f>
        <v>39814</v>
      </c>
      <c r="C117" s="135">
        <f>IF(LoanIsNotPaid*LoanIsGood,LoanValue,"")</f>
        <v>733.65296201979868</v>
      </c>
      <c r="D117" s="135">
        <f>IF(LoanIsNotPaid*LoanIsGood,MonthlyPayment,"")</f>
        <v>11.847710092006519</v>
      </c>
      <c r="E117" s="135">
        <f>IF(LoanIsNotPaid*LoanIsGood,Principal,"")</f>
        <v>8.4851340160824318</v>
      </c>
      <c r="F117" s="135">
        <f>IF(LoanIsNotPaid*LoanIsGood,InterestAmt,"")</f>
        <v>3.3625760759240877</v>
      </c>
      <c r="G117" s="135">
        <f>IF(LoanIsNotPaid*LoanIsGood,EndingBalance,"")</f>
        <v>725.16782800371652</v>
      </c>
    </row>
    <row r="118" spans="1:7" ht="15" x14ac:dyDescent="0.25">
      <c r="A118" s="133">
        <f>IF(LoanIsNotPaid*LoanIsGood,PaymentNumber,"")</f>
        <v>109</v>
      </c>
      <c r="B118" s="134">
        <f>IF(LoanIsNotPaid*LoanIsGood,PaymentDate,"")</f>
        <v>39845</v>
      </c>
      <c r="C118" s="135">
        <f>IF(LoanIsNotPaid*LoanIsGood,LoanValue,"")</f>
        <v>725.16782800371652</v>
      </c>
      <c r="D118" s="135">
        <f>IF(LoanIsNotPaid*LoanIsGood,MonthlyPayment,"")</f>
        <v>11.847710092006519</v>
      </c>
      <c r="E118" s="135">
        <f>IF(LoanIsNotPaid*LoanIsGood,Principal,"")</f>
        <v>8.5240242136561442</v>
      </c>
      <c r="F118" s="135">
        <f>IF(LoanIsNotPaid*LoanIsGood,InterestAmt,"")</f>
        <v>3.3236858783503767</v>
      </c>
      <c r="G118" s="135">
        <f>IF(LoanIsNotPaid*LoanIsGood,EndingBalance,"")</f>
        <v>716.6438037900607</v>
      </c>
    </row>
    <row r="119" spans="1:7" ht="15" x14ac:dyDescent="0.25">
      <c r="A119" s="133">
        <f>IF(LoanIsNotPaid*LoanIsGood,PaymentNumber,"")</f>
        <v>110</v>
      </c>
      <c r="B119" s="134">
        <f>IF(LoanIsNotPaid*LoanIsGood,PaymentDate,"")</f>
        <v>39873</v>
      </c>
      <c r="C119" s="135">
        <f>IF(LoanIsNotPaid*LoanIsGood,LoanValue,"")</f>
        <v>716.6438037900607</v>
      </c>
      <c r="D119" s="135">
        <f>IF(LoanIsNotPaid*LoanIsGood,MonthlyPayment,"")</f>
        <v>11.847710092006519</v>
      </c>
      <c r="E119" s="135">
        <f>IF(LoanIsNotPaid*LoanIsGood,Principal,"")</f>
        <v>8.563092657968733</v>
      </c>
      <c r="F119" s="135">
        <f>IF(LoanIsNotPaid*LoanIsGood,InterestAmt,"")</f>
        <v>3.2846174340377861</v>
      </c>
      <c r="G119" s="135">
        <f>IF(LoanIsNotPaid*LoanIsGood,EndingBalance,"")</f>
        <v>708.08071113209189</v>
      </c>
    </row>
    <row r="120" spans="1:7" ht="15" x14ac:dyDescent="0.25">
      <c r="A120" s="133">
        <f>IF(LoanIsNotPaid*LoanIsGood,PaymentNumber,"")</f>
        <v>111</v>
      </c>
      <c r="B120" s="134">
        <f>IF(LoanIsNotPaid*LoanIsGood,PaymentDate,"")</f>
        <v>39904</v>
      </c>
      <c r="C120" s="135">
        <f>IF(LoanIsNotPaid*LoanIsGood,LoanValue,"")</f>
        <v>708.08071113209189</v>
      </c>
      <c r="D120" s="135">
        <f>IF(LoanIsNotPaid*LoanIsGood,MonthlyPayment,"")</f>
        <v>11.847710092006519</v>
      </c>
      <c r="E120" s="135">
        <f>IF(LoanIsNotPaid*LoanIsGood,Principal,"")</f>
        <v>8.6023401659844225</v>
      </c>
      <c r="F120" s="135">
        <f>IF(LoanIsNotPaid*LoanIsGood,InterestAmt,"")</f>
        <v>3.2453699260220956</v>
      </c>
      <c r="G120" s="135">
        <f>IF(LoanIsNotPaid*LoanIsGood,EndingBalance,"")</f>
        <v>699.47837096610738</v>
      </c>
    </row>
    <row r="121" spans="1:7" ht="15" x14ac:dyDescent="0.25">
      <c r="A121" s="133">
        <f>IF(LoanIsNotPaid*LoanIsGood,PaymentNumber,"")</f>
        <v>112</v>
      </c>
      <c r="B121" s="134">
        <f>IF(LoanIsNotPaid*LoanIsGood,PaymentDate,"")</f>
        <v>39934</v>
      </c>
      <c r="C121" s="135">
        <f>IF(LoanIsNotPaid*LoanIsGood,LoanValue,"")</f>
        <v>699.47837096610738</v>
      </c>
      <c r="D121" s="135">
        <f>IF(LoanIsNotPaid*LoanIsGood,MonthlyPayment,"")</f>
        <v>11.847710092006519</v>
      </c>
      <c r="E121" s="135">
        <f>IF(LoanIsNotPaid*LoanIsGood,Principal,"")</f>
        <v>8.6417675584118516</v>
      </c>
      <c r="F121" s="135">
        <f>IF(LoanIsNotPaid*LoanIsGood,InterestAmt,"")</f>
        <v>3.2059425335946665</v>
      </c>
      <c r="G121" s="135">
        <f>IF(LoanIsNotPaid*LoanIsGood,EndingBalance,"")</f>
        <v>690.83660340769552</v>
      </c>
    </row>
    <row r="122" spans="1:7" ht="15" x14ac:dyDescent="0.25">
      <c r="A122" s="133">
        <f>IF(LoanIsNotPaid*LoanIsGood,PaymentNumber,"")</f>
        <v>113</v>
      </c>
      <c r="B122" s="134">
        <f>IF(LoanIsNotPaid*LoanIsGood,PaymentDate,"")</f>
        <v>39965</v>
      </c>
      <c r="C122" s="135">
        <f>IF(LoanIsNotPaid*LoanIsGood,LoanValue,"")</f>
        <v>690.83660340769552</v>
      </c>
      <c r="D122" s="135">
        <f>IF(LoanIsNotPaid*LoanIsGood,MonthlyPayment,"")</f>
        <v>11.847710092006519</v>
      </c>
      <c r="E122" s="135">
        <f>IF(LoanIsNotPaid*LoanIsGood,Principal,"")</f>
        <v>8.6813756597212404</v>
      </c>
      <c r="F122" s="135">
        <f>IF(LoanIsNotPaid*LoanIsGood,InterestAmt,"")</f>
        <v>3.1663344322852791</v>
      </c>
      <c r="G122" s="135">
        <f>IF(LoanIsNotPaid*LoanIsGood,EndingBalance,"")</f>
        <v>682.1552277479741</v>
      </c>
    </row>
    <row r="123" spans="1:7" ht="15" x14ac:dyDescent="0.25">
      <c r="A123" s="133">
        <f>IF(LoanIsNotPaid*LoanIsGood,PaymentNumber,"")</f>
        <v>114</v>
      </c>
      <c r="B123" s="134">
        <f>IF(LoanIsNotPaid*LoanIsGood,PaymentDate,"")</f>
        <v>39995</v>
      </c>
      <c r="C123" s="135">
        <f>IF(LoanIsNotPaid*LoanIsGood,LoanValue,"")</f>
        <v>682.1552277479741</v>
      </c>
      <c r="D123" s="135">
        <f>IF(LoanIsNotPaid*LoanIsGood,MonthlyPayment,"")</f>
        <v>11.847710092006519</v>
      </c>
      <c r="E123" s="135">
        <f>IF(LoanIsNotPaid*LoanIsGood,Principal,"")</f>
        <v>8.7211652981616279</v>
      </c>
      <c r="F123" s="135">
        <f>IF(LoanIsNotPaid*LoanIsGood,InterestAmt,"")</f>
        <v>3.1265447938448907</v>
      </c>
      <c r="G123" s="135">
        <f>IF(LoanIsNotPaid*LoanIsGood,EndingBalance,"")</f>
        <v>673.43406244981202</v>
      </c>
    </row>
    <row r="124" spans="1:7" ht="15" x14ac:dyDescent="0.25">
      <c r="A124" s="133">
        <f>IF(LoanIsNotPaid*LoanIsGood,PaymentNumber,"")</f>
        <v>115</v>
      </c>
      <c r="B124" s="134">
        <f>IF(LoanIsNotPaid*LoanIsGood,PaymentDate,"")</f>
        <v>40026</v>
      </c>
      <c r="C124" s="135">
        <f>IF(LoanIsNotPaid*LoanIsGood,LoanValue,"")</f>
        <v>673.43406244981202</v>
      </c>
      <c r="D124" s="135">
        <f>IF(LoanIsNotPaid*LoanIsGood,MonthlyPayment,"")</f>
        <v>11.847710092006519</v>
      </c>
      <c r="E124" s="135">
        <f>IF(LoanIsNotPaid*LoanIsGood,Principal,"")</f>
        <v>8.7611373057782025</v>
      </c>
      <c r="F124" s="135">
        <f>IF(LoanIsNotPaid*LoanIsGood,InterestAmt,"")</f>
        <v>3.0865727862283161</v>
      </c>
      <c r="G124" s="135">
        <f>IF(LoanIsNotPaid*LoanIsGood,EndingBalance,"")</f>
        <v>664.67292514403425</v>
      </c>
    </row>
    <row r="125" spans="1:7" ht="15" x14ac:dyDescent="0.25">
      <c r="A125" s="133">
        <f>IF(LoanIsNotPaid*LoanIsGood,PaymentNumber,"")</f>
        <v>116</v>
      </c>
      <c r="B125" s="134">
        <f>IF(LoanIsNotPaid*LoanIsGood,PaymentDate,"")</f>
        <v>40057</v>
      </c>
      <c r="C125" s="135">
        <f>IF(LoanIsNotPaid*LoanIsGood,LoanValue,"")</f>
        <v>664.67292514403425</v>
      </c>
      <c r="D125" s="135">
        <f>IF(LoanIsNotPaid*LoanIsGood,MonthlyPayment,"")</f>
        <v>11.847710092006519</v>
      </c>
      <c r="E125" s="135">
        <f>IF(LoanIsNotPaid*LoanIsGood,Principal,"")</f>
        <v>8.8012925184296869</v>
      </c>
      <c r="F125" s="135">
        <f>IF(LoanIsNotPaid*LoanIsGood,InterestAmt,"")</f>
        <v>3.0464175735768326</v>
      </c>
      <c r="G125" s="135">
        <f>IF(LoanIsNotPaid*LoanIsGood,EndingBalance,"")</f>
        <v>655.87163262560466</v>
      </c>
    </row>
    <row r="126" spans="1:7" ht="15" x14ac:dyDescent="0.25">
      <c r="A126" s="133">
        <f>IF(LoanIsNotPaid*LoanIsGood,PaymentNumber,"")</f>
        <v>117</v>
      </c>
      <c r="B126" s="134">
        <f>IF(LoanIsNotPaid*LoanIsGood,PaymentDate,"")</f>
        <v>40087</v>
      </c>
      <c r="C126" s="135">
        <f>IF(LoanIsNotPaid*LoanIsGood,LoanValue,"")</f>
        <v>655.87163262560466</v>
      </c>
      <c r="D126" s="135">
        <f>IF(LoanIsNotPaid*LoanIsGood,MonthlyPayment,"")</f>
        <v>11.847710092006519</v>
      </c>
      <c r="E126" s="135">
        <f>IF(LoanIsNotPaid*LoanIsGood,Principal,"")</f>
        <v>8.8416317758058209</v>
      </c>
      <c r="F126" s="135">
        <f>IF(LoanIsNotPaid*LoanIsGood,InterestAmt,"")</f>
        <v>3.0060783162006968</v>
      </c>
      <c r="G126" s="135">
        <f>IF(LoanIsNotPaid*LoanIsGood,EndingBalance,"")</f>
        <v>647.03000084979863</v>
      </c>
    </row>
    <row r="127" spans="1:7" ht="15" x14ac:dyDescent="0.25">
      <c r="A127" s="133">
        <f>IF(LoanIsNotPaid*LoanIsGood,PaymentNumber,"")</f>
        <v>118</v>
      </c>
      <c r="B127" s="134">
        <f>IF(LoanIsNotPaid*LoanIsGood,PaymentDate,"")</f>
        <v>40118</v>
      </c>
      <c r="C127" s="135">
        <f>IF(LoanIsNotPaid*LoanIsGood,LoanValue,"")</f>
        <v>647.03000084979863</v>
      </c>
      <c r="D127" s="135">
        <f>IF(LoanIsNotPaid*LoanIsGood,MonthlyPayment,"")</f>
        <v>11.847710092006519</v>
      </c>
      <c r="E127" s="135">
        <f>IF(LoanIsNotPaid*LoanIsGood,Principal,"")</f>
        <v>8.8821559214449319</v>
      </c>
      <c r="F127" s="135">
        <f>IF(LoanIsNotPaid*LoanIsGood,InterestAmt,"")</f>
        <v>2.9655541705615871</v>
      </c>
      <c r="G127" s="135">
        <f>IF(LoanIsNotPaid*LoanIsGood,EndingBalance,"")</f>
        <v>638.14784492835315</v>
      </c>
    </row>
    <row r="128" spans="1:7" ht="15" x14ac:dyDescent="0.25">
      <c r="A128" s="133">
        <f>IF(LoanIsNotPaid*LoanIsGood,PaymentNumber,"")</f>
        <v>119</v>
      </c>
      <c r="B128" s="134">
        <f>IF(LoanIsNotPaid*LoanIsGood,PaymentDate,"")</f>
        <v>40148</v>
      </c>
      <c r="C128" s="135">
        <f>IF(LoanIsNotPaid*LoanIsGood,LoanValue,"")</f>
        <v>638.14784492835315</v>
      </c>
      <c r="D128" s="135">
        <f>IF(LoanIsNotPaid*LoanIsGood,MonthlyPayment,"")</f>
        <v>11.847710092006519</v>
      </c>
      <c r="E128" s="135">
        <f>IF(LoanIsNotPaid*LoanIsGood,Principal,"")</f>
        <v>8.9228658027515539</v>
      </c>
      <c r="F128" s="135">
        <f>IF(LoanIsNotPaid*LoanIsGood,InterestAmt,"")</f>
        <v>2.9248442892549646</v>
      </c>
      <c r="G128" s="135">
        <f>IF(LoanIsNotPaid*LoanIsGood,EndingBalance,"")</f>
        <v>629.2249791256022</v>
      </c>
    </row>
    <row r="129" spans="1:7" ht="15" x14ac:dyDescent="0.25">
      <c r="A129" s="133">
        <f>IF(LoanIsNotPaid*LoanIsGood,PaymentNumber,"")</f>
        <v>120</v>
      </c>
      <c r="B129" s="134">
        <f>IF(LoanIsNotPaid*LoanIsGood,PaymentDate,"")</f>
        <v>40179</v>
      </c>
      <c r="C129" s="135">
        <f>IF(LoanIsNotPaid*LoanIsGood,LoanValue,"")</f>
        <v>629.2249791256022</v>
      </c>
      <c r="D129" s="135">
        <f>IF(LoanIsNotPaid*LoanIsGood,MonthlyPayment,"")</f>
        <v>11.847710092006519</v>
      </c>
      <c r="E129" s="135">
        <f>IF(LoanIsNotPaid*LoanIsGood,Principal,"")</f>
        <v>8.9637622710141667</v>
      </c>
      <c r="F129" s="135">
        <f>IF(LoanIsNotPaid*LoanIsGood,InterestAmt,"")</f>
        <v>2.8839478209923533</v>
      </c>
      <c r="G129" s="135">
        <f>IF(LoanIsNotPaid*LoanIsGood,EndingBalance,"")</f>
        <v>620.2612168545877</v>
      </c>
    </row>
    <row r="130" spans="1:7" ht="15" x14ac:dyDescent="0.25">
      <c r="A130" s="133">
        <f>IF(LoanIsNotPaid*LoanIsGood,PaymentNumber,"")</f>
        <v>121</v>
      </c>
      <c r="B130" s="134">
        <f>IF(LoanIsNotPaid*LoanIsGood,PaymentDate,"")</f>
        <v>40210</v>
      </c>
      <c r="C130" s="135">
        <f>IF(LoanIsNotPaid*LoanIsGood,LoanValue,"")</f>
        <v>620.2612168545877</v>
      </c>
      <c r="D130" s="135">
        <f>IF(LoanIsNotPaid*LoanIsGood,MonthlyPayment,"")</f>
        <v>11.847710092006519</v>
      </c>
      <c r="E130" s="135">
        <f>IF(LoanIsNotPaid*LoanIsGood,Principal,"")</f>
        <v>9.0048461814229803</v>
      </c>
      <c r="F130" s="135">
        <f>IF(LoanIsNotPaid*LoanIsGood,InterestAmt,"")</f>
        <v>2.8428639105835383</v>
      </c>
      <c r="G130" s="135">
        <f>IF(LoanIsNotPaid*LoanIsGood,EndingBalance,"")</f>
        <v>611.25637067316507</v>
      </c>
    </row>
    <row r="131" spans="1:7" ht="15" x14ac:dyDescent="0.25">
      <c r="A131" s="133">
        <f>IF(LoanIsNotPaid*LoanIsGood,PaymentNumber,"")</f>
        <v>122</v>
      </c>
      <c r="B131" s="134">
        <f>IF(LoanIsNotPaid*LoanIsGood,PaymentDate,"")</f>
        <v>40238</v>
      </c>
      <c r="C131" s="135">
        <f>IF(LoanIsNotPaid*LoanIsGood,LoanValue,"")</f>
        <v>611.25637067316507</v>
      </c>
      <c r="D131" s="135">
        <f>IF(LoanIsNotPaid*LoanIsGood,MonthlyPayment,"")</f>
        <v>11.847710092006519</v>
      </c>
      <c r="E131" s="135">
        <f>IF(LoanIsNotPaid*LoanIsGood,Principal,"")</f>
        <v>9.0461183930878359</v>
      </c>
      <c r="F131" s="135">
        <f>IF(LoanIsNotPaid*LoanIsGood,InterestAmt,"")</f>
        <v>2.8015916989186826</v>
      </c>
      <c r="G131" s="135">
        <f>IF(LoanIsNotPaid*LoanIsGood,EndingBalance,"")</f>
        <v>602.21025228007693</v>
      </c>
    </row>
    <row r="132" spans="1:7" ht="15" x14ac:dyDescent="0.25">
      <c r="A132" s="133">
        <f>IF(LoanIsNotPaid*LoanIsGood,PaymentNumber,"")</f>
        <v>123</v>
      </c>
      <c r="B132" s="134">
        <f>IF(LoanIsNotPaid*LoanIsGood,PaymentDate,"")</f>
        <v>40269</v>
      </c>
      <c r="C132" s="135">
        <f>IF(LoanIsNotPaid*LoanIsGood,LoanValue,"")</f>
        <v>602.21025228007693</v>
      </c>
      <c r="D132" s="135">
        <f>IF(LoanIsNotPaid*LoanIsGood,MonthlyPayment,"")</f>
        <v>11.847710092006519</v>
      </c>
      <c r="E132" s="135">
        <f>IF(LoanIsNotPaid*LoanIsGood,Principal,"")</f>
        <v>9.0875797690561555</v>
      </c>
      <c r="F132" s="135">
        <f>IF(LoanIsNotPaid*LoanIsGood,InterestAmt,"")</f>
        <v>2.7601303229503631</v>
      </c>
      <c r="G132" s="135">
        <f>IF(LoanIsNotPaid*LoanIsGood,EndingBalance,"")</f>
        <v>593.12267251102094</v>
      </c>
    </row>
    <row r="133" spans="1:7" ht="15" x14ac:dyDescent="0.25">
      <c r="A133" s="133">
        <f>IF(LoanIsNotPaid*LoanIsGood,PaymentNumber,"")</f>
        <v>124</v>
      </c>
      <c r="B133" s="134">
        <f>IF(LoanIsNotPaid*LoanIsGood,PaymentDate,"")</f>
        <v>40299</v>
      </c>
      <c r="C133" s="135">
        <f>IF(LoanIsNotPaid*LoanIsGood,LoanValue,"")</f>
        <v>593.12267251102094</v>
      </c>
      <c r="D133" s="135">
        <f>IF(LoanIsNotPaid*LoanIsGood,MonthlyPayment,"")</f>
        <v>11.847710092006519</v>
      </c>
      <c r="E133" s="135">
        <f>IF(LoanIsNotPaid*LoanIsGood,Principal,"")</f>
        <v>9.1292311763309968</v>
      </c>
      <c r="F133" s="135">
        <f>IF(LoanIsNotPaid*LoanIsGood,InterestAmt,"")</f>
        <v>2.7184789156755227</v>
      </c>
      <c r="G133" s="135">
        <f>IF(LoanIsNotPaid*LoanIsGood,EndingBalance,"")</f>
        <v>583.99344133469003</v>
      </c>
    </row>
    <row r="134" spans="1:7" ht="15" x14ac:dyDescent="0.25">
      <c r="A134" s="133">
        <f>IF(LoanIsNotPaid*LoanIsGood,PaymentNumber,"")</f>
        <v>125</v>
      </c>
      <c r="B134" s="134">
        <f>IF(LoanIsNotPaid*LoanIsGood,PaymentDate,"")</f>
        <v>40330</v>
      </c>
      <c r="C134" s="135">
        <f>IF(LoanIsNotPaid*LoanIsGood,LoanValue,"")</f>
        <v>583.99344133469003</v>
      </c>
      <c r="D134" s="135">
        <f>IF(LoanIsNotPaid*LoanIsGood,MonthlyPayment,"")</f>
        <v>11.847710092006519</v>
      </c>
      <c r="E134" s="135">
        <f>IF(LoanIsNotPaid*LoanIsGood,Principal,"")</f>
        <v>9.1710734858891811</v>
      </c>
      <c r="F134" s="135">
        <f>IF(LoanIsNotPaid*LoanIsGood,InterestAmt,"")</f>
        <v>2.6766366061173388</v>
      </c>
      <c r="G134" s="135">
        <f>IF(LoanIsNotPaid*LoanIsGood,EndingBalance,"")</f>
        <v>574.82236784880024</v>
      </c>
    </row>
    <row r="135" spans="1:7" ht="15" x14ac:dyDescent="0.25">
      <c r="A135" s="133">
        <f>IF(LoanIsNotPaid*LoanIsGood,PaymentNumber,"")</f>
        <v>126</v>
      </c>
      <c r="B135" s="134">
        <f>IF(LoanIsNotPaid*LoanIsGood,PaymentDate,"")</f>
        <v>40360</v>
      </c>
      <c r="C135" s="135">
        <f>IF(LoanIsNotPaid*LoanIsGood,LoanValue,"")</f>
        <v>574.82236784880024</v>
      </c>
      <c r="D135" s="135">
        <f>IF(LoanIsNotPaid*LoanIsGood,MonthlyPayment,"")</f>
        <v>11.847710092006519</v>
      </c>
      <c r="E135" s="135">
        <f>IF(LoanIsNotPaid*LoanIsGood,Principal,"")</f>
        <v>9.2131075726995064</v>
      </c>
      <c r="F135" s="135">
        <f>IF(LoanIsNotPaid*LoanIsGood,InterestAmt,"")</f>
        <v>2.6346025193070131</v>
      </c>
      <c r="G135" s="135">
        <f>IF(LoanIsNotPaid*LoanIsGood,EndingBalance,"")</f>
        <v>565.60926027610094</v>
      </c>
    </row>
    <row r="136" spans="1:7" ht="15" x14ac:dyDescent="0.25">
      <c r="A136" s="133">
        <f>IF(LoanIsNotPaid*LoanIsGood,PaymentNumber,"")</f>
        <v>127</v>
      </c>
      <c r="B136" s="134">
        <f>IF(LoanIsNotPaid*LoanIsGood,PaymentDate,"")</f>
        <v>40391</v>
      </c>
      <c r="C136" s="135">
        <f>IF(LoanIsNotPaid*LoanIsGood,LoanValue,"")</f>
        <v>565.60926027610094</v>
      </c>
      <c r="D136" s="135">
        <f>IF(LoanIsNotPaid*LoanIsGood,MonthlyPayment,"")</f>
        <v>11.847710092006519</v>
      </c>
      <c r="E136" s="135">
        <f>IF(LoanIsNotPaid*LoanIsGood,Principal,"")</f>
        <v>9.2553343157410453</v>
      </c>
      <c r="F136" s="135">
        <f>IF(LoanIsNotPaid*LoanIsGood,InterestAmt,"")</f>
        <v>2.5923757762654742</v>
      </c>
      <c r="G136" s="135">
        <f>IF(LoanIsNotPaid*LoanIsGood,EndingBalance,"")</f>
        <v>556.3539259603599</v>
      </c>
    </row>
    <row r="137" spans="1:7" ht="15" x14ac:dyDescent="0.25">
      <c r="A137" s="133">
        <f>IF(LoanIsNotPaid*LoanIsGood,PaymentNumber,"")</f>
        <v>128</v>
      </c>
      <c r="B137" s="134">
        <f>IF(LoanIsNotPaid*LoanIsGood,PaymentDate,"")</f>
        <v>40422</v>
      </c>
      <c r="C137" s="135">
        <f>IF(LoanIsNotPaid*LoanIsGood,LoanValue,"")</f>
        <v>556.3539259603599</v>
      </c>
      <c r="D137" s="135">
        <f>IF(LoanIsNotPaid*LoanIsGood,MonthlyPayment,"")</f>
        <v>11.847710092006519</v>
      </c>
      <c r="E137" s="135">
        <f>IF(LoanIsNotPaid*LoanIsGood,Principal,"")</f>
        <v>9.2977545980215233</v>
      </c>
      <c r="F137" s="135">
        <f>IF(LoanIsNotPaid*LoanIsGood,InterestAmt,"")</f>
        <v>2.5499554939849944</v>
      </c>
      <c r="G137" s="135">
        <f>IF(LoanIsNotPaid*LoanIsGood,EndingBalance,"")</f>
        <v>547.05617136233832</v>
      </c>
    </row>
    <row r="138" spans="1:7" ht="15" x14ac:dyDescent="0.25">
      <c r="A138" s="133">
        <f>IF(LoanIsNotPaid*LoanIsGood,PaymentNumber,"")</f>
        <v>129</v>
      </c>
      <c r="B138" s="134">
        <f>IF(LoanIsNotPaid*LoanIsGood,PaymentDate,"")</f>
        <v>40452</v>
      </c>
      <c r="C138" s="135">
        <f>IF(LoanIsNotPaid*LoanIsGood,LoanValue,"")</f>
        <v>547.05617136233832</v>
      </c>
      <c r="D138" s="135">
        <f>IF(LoanIsNotPaid*LoanIsGood,MonthlyPayment,"")</f>
        <v>11.847710092006519</v>
      </c>
      <c r="E138" s="135">
        <f>IF(LoanIsNotPaid*LoanIsGood,Principal,"")</f>
        <v>9.3403693065957896</v>
      </c>
      <c r="F138" s="135">
        <f>IF(LoanIsNotPaid*LoanIsGood,InterestAmt,"")</f>
        <v>2.5073407854107286</v>
      </c>
      <c r="G138" s="135">
        <f>IF(LoanIsNotPaid*LoanIsGood,EndingBalance,"")</f>
        <v>537.71580205574264</v>
      </c>
    </row>
    <row r="139" spans="1:7" ht="15" x14ac:dyDescent="0.25">
      <c r="A139" s="133">
        <f>IF(LoanIsNotPaid*LoanIsGood,PaymentNumber,"")</f>
        <v>130</v>
      </c>
      <c r="B139" s="134">
        <f>IF(LoanIsNotPaid*LoanIsGood,PaymentDate,"")</f>
        <v>40483</v>
      </c>
      <c r="C139" s="135">
        <f>IF(LoanIsNotPaid*LoanIsGood,LoanValue,"")</f>
        <v>537.71580205574264</v>
      </c>
      <c r="D139" s="135">
        <f>IF(LoanIsNotPaid*LoanIsGood,MonthlyPayment,"")</f>
        <v>11.847710092006519</v>
      </c>
      <c r="E139" s="135">
        <f>IF(LoanIsNotPaid*LoanIsGood,Principal,"")</f>
        <v>9.3831793325843531</v>
      </c>
      <c r="F139" s="135">
        <f>IF(LoanIsNotPaid*LoanIsGood,InterestAmt,"")</f>
        <v>2.464530759422165</v>
      </c>
      <c r="G139" s="135">
        <f>IF(LoanIsNotPaid*LoanIsGood,EndingBalance,"")</f>
        <v>528.33262272315824</v>
      </c>
    </row>
    <row r="140" spans="1:7" ht="15" x14ac:dyDescent="0.25">
      <c r="A140" s="133">
        <f>IF(LoanIsNotPaid*LoanIsGood,PaymentNumber,"")</f>
        <v>131</v>
      </c>
      <c r="B140" s="134">
        <f>IF(LoanIsNotPaid*LoanIsGood,PaymentDate,"")</f>
        <v>40513</v>
      </c>
      <c r="C140" s="135">
        <f>IF(LoanIsNotPaid*LoanIsGood,LoanValue,"")</f>
        <v>528.33262272315824</v>
      </c>
      <c r="D140" s="135">
        <f>IF(LoanIsNotPaid*LoanIsGood,MonthlyPayment,"")</f>
        <v>11.847710092006519</v>
      </c>
      <c r="E140" s="135">
        <f>IF(LoanIsNotPaid*LoanIsGood,Principal,"")</f>
        <v>9.4261855711920344</v>
      </c>
      <c r="F140" s="135">
        <f>IF(LoanIsNotPaid*LoanIsGood,InterestAmt,"")</f>
        <v>2.4215245208144869</v>
      </c>
      <c r="G140" s="135">
        <f>IF(LoanIsNotPaid*LoanIsGood,EndingBalance,"")</f>
        <v>518.90643715196575</v>
      </c>
    </row>
    <row r="141" spans="1:7" ht="15" x14ac:dyDescent="0.25">
      <c r="A141" s="133">
        <f>IF(LoanIsNotPaid*LoanIsGood,PaymentNumber,"")</f>
        <v>132</v>
      </c>
      <c r="B141" s="134">
        <f>IF(LoanIsNotPaid*LoanIsGood,PaymentDate,"")</f>
        <v>40544</v>
      </c>
      <c r="C141" s="135">
        <f>IF(LoanIsNotPaid*LoanIsGood,LoanValue,"")</f>
        <v>518.90643715196575</v>
      </c>
      <c r="D141" s="135">
        <f>IF(LoanIsNotPaid*LoanIsGood,MonthlyPayment,"")</f>
        <v>11.847710092006519</v>
      </c>
      <c r="E141" s="135">
        <f>IF(LoanIsNotPaid*LoanIsGood,Principal,"")</f>
        <v>9.4693889217266616</v>
      </c>
      <c r="F141" s="135">
        <f>IF(LoanIsNotPaid*LoanIsGood,InterestAmt,"")</f>
        <v>2.3783211702798566</v>
      </c>
      <c r="G141" s="135">
        <f>IF(LoanIsNotPaid*LoanIsGood,EndingBalance,"")</f>
        <v>509.43704823023927</v>
      </c>
    </row>
    <row r="142" spans="1:7" ht="15" x14ac:dyDescent="0.25">
      <c r="A142" s="133">
        <f>IF(LoanIsNotPaid*LoanIsGood,PaymentNumber,"")</f>
        <v>133</v>
      </c>
      <c r="B142" s="134">
        <f>IF(LoanIsNotPaid*LoanIsGood,PaymentDate,"")</f>
        <v>40575</v>
      </c>
      <c r="C142" s="135">
        <f>IF(LoanIsNotPaid*LoanIsGood,LoanValue,"")</f>
        <v>509.43704823023927</v>
      </c>
      <c r="D142" s="135">
        <f>IF(LoanIsNotPaid*LoanIsGood,MonthlyPayment,"")</f>
        <v>11.847710092006519</v>
      </c>
      <c r="E142" s="135">
        <f>IF(LoanIsNotPaid*LoanIsGood,Principal,"")</f>
        <v>9.5127902876179107</v>
      </c>
      <c r="F142" s="135">
        <f>IF(LoanIsNotPaid*LoanIsGood,InterestAmt,"")</f>
        <v>2.3349198043886092</v>
      </c>
      <c r="G142" s="135">
        <f>IF(LoanIsNotPaid*LoanIsGood,EndingBalance,"")</f>
        <v>499.92425794262135</v>
      </c>
    </row>
    <row r="143" spans="1:7" ht="15" x14ac:dyDescent="0.25">
      <c r="A143" s="133">
        <f>IF(LoanIsNotPaid*LoanIsGood,PaymentNumber,"")</f>
        <v>134</v>
      </c>
      <c r="B143" s="134">
        <f>IF(LoanIsNotPaid*LoanIsGood,PaymentDate,"")</f>
        <v>40603</v>
      </c>
      <c r="C143" s="135">
        <f>IF(LoanIsNotPaid*LoanIsGood,LoanValue,"")</f>
        <v>499.92425794262135</v>
      </c>
      <c r="D143" s="135">
        <f>IF(LoanIsNotPaid*LoanIsGood,MonthlyPayment,"")</f>
        <v>11.847710092006519</v>
      </c>
      <c r="E143" s="135">
        <f>IF(LoanIsNotPaid*LoanIsGood,Principal,"")</f>
        <v>9.5563905764361596</v>
      </c>
      <c r="F143" s="135">
        <f>IF(LoanIsNotPaid*LoanIsGood,InterestAmt,"")</f>
        <v>2.2913195155703607</v>
      </c>
      <c r="G143" s="135">
        <f>IF(LoanIsNotPaid*LoanIsGood,EndingBalance,"")</f>
        <v>490.36786736618478</v>
      </c>
    </row>
    <row r="144" spans="1:7" ht="15" x14ac:dyDescent="0.25">
      <c r="A144" s="133">
        <f>IF(LoanIsNotPaid*LoanIsGood,PaymentNumber,"")</f>
        <v>135</v>
      </c>
      <c r="B144" s="134">
        <f>IF(LoanIsNotPaid*LoanIsGood,PaymentDate,"")</f>
        <v>40634</v>
      </c>
      <c r="C144" s="135">
        <f>IF(LoanIsNotPaid*LoanIsGood,LoanValue,"")</f>
        <v>490.36786736618478</v>
      </c>
      <c r="D144" s="135">
        <f>IF(LoanIsNotPaid*LoanIsGood,MonthlyPayment,"")</f>
        <v>11.847710092006519</v>
      </c>
      <c r="E144" s="135">
        <f>IF(LoanIsNotPaid*LoanIsGood,Principal,"")</f>
        <v>9.6001906999114919</v>
      </c>
      <c r="F144" s="135">
        <f>IF(LoanIsNotPaid*LoanIsGood,InterestAmt,"")</f>
        <v>2.2475193920950285</v>
      </c>
      <c r="G144" s="135">
        <f>IF(LoanIsNotPaid*LoanIsGood,EndingBalance,"")</f>
        <v>480.76767666627393</v>
      </c>
    </row>
    <row r="145" spans="1:7" ht="15" x14ac:dyDescent="0.25">
      <c r="A145" s="133">
        <f>IF(LoanIsNotPaid*LoanIsGood,PaymentNumber,"")</f>
        <v>136</v>
      </c>
      <c r="B145" s="134">
        <f>IF(LoanIsNotPaid*LoanIsGood,PaymentDate,"")</f>
        <v>40664</v>
      </c>
      <c r="C145" s="135">
        <f>IF(LoanIsNotPaid*LoanIsGood,LoanValue,"")</f>
        <v>480.76767666627393</v>
      </c>
      <c r="D145" s="135">
        <f>IF(LoanIsNotPaid*LoanIsGood,MonthlyPayment,"")</f>
        <v>11.847710092006519</v>
      </c>
      <c r="E145" s="135">
        <f>IF(LoanIsNotPaid*LoanIsGood,Principal,"")</f>
        <v>9.6441915739527531</v>
      </c>
      <c r="F145" s="135">
        <f>IF(LoanIsNotPaid*LoanIsGood,InterestAmt,"")</f>
        <v>2.2035185180537673</v>
      </c>
      <c r="G145" s="135">
        <f>IF(LoanIsNotPaid*LoanIsGood,EndingBalance,"")</f>
        <v>471.12348509232106</v>
      </c>
    </row>
    <row r="146" spans="1:7" ht="15" x14ac:dyDescent="0.25">
      <c r="A146" s="133">
        <f>IF(LoanIsNotPaid*LoanIsGood,PaymentNumber,"")</f>
        <v>137</v>
      </c>
      <c r="B146" s="134">
        <f>IF(LoanIsNotPaid*LoanIsGood,PaymentDate,"")</f>
        <v>40695</v>
      </c>
      <c r="C146" s="135">
        <f>IF(LoanIsNotPaid*LoanIsGood,LoanValue,"")</f>
        <v>471.12348509232106</v>
      </c>
      <c r="D146" s="135">
        <f>IF(LoanIsNotPaid*LoanIsGood,MonthlyPayment,"")</f>
        <v>11.847710092006519</v>
      </c>
      <c r="E146" s="135">
        <f>IF(LoanIsNotPaid*LoanIsGood,Principal,"")</f>
        <v>9.688394118666702</v>
      </c>
      <c r="F146" s="135">
        <f>IF(LoanIsNotPaid*LoanIsGood,InterestAmt,"")</f>
        <v>2.1593159733398171</v>
      </c>
      <c r="G146" s="135">
        <f>IF(LoanIsNotPaid*LoanIsGood,EndingBalance,"")</f>
        <v>461.43509097365404</v>
      </c>
    </row>
    <row r="147" spans="1:7" ht="15" x14ac:dyDescent="0.25">
      <c r="A147" s="133">
        <f>IF(LoanIsNotPaid*LoanIsGood,PaymentNumber,"")</f>
        <v>138</v>
      </c>
      <c r="B147" s="134">
        <f>IF(LoanIsNotPaid*LoanIsGood,PaymentDate,"")</f>
        <v>40725</v>
      </c>
      <c r="C147" s="135">
        <f>IF(LoanIsNotPaid*LoanIsGood,LoanValue,"")</f>
        <v>461.43509097365404</v>
      </c>
      <c r="D147" s="135">
        <f>IF(LoanIsNotPaid*LoanIsGood,MonthlyPayment,"")</f>
        <v>11.847710092006519</v>
      </c>
      <c r="E147" s="135">
        <f>IF(LoanIsNotPaid*LoanIsGood,Principal,"")</f>
        <v>9.7327992583772591</v>
      </c>
      <c r="F147" s="135">
        <f>IF(LoanIsNotPaid*LoanIsGood,InterestAmt,"")</f>
        <v>2.1149108336292612</v>
      </c>
      <c r="G147" s="135">
        <f>IF(LoanIsNotPaid*LoanIsGood,EndingBalance,"")</f>
        <v>451.70229171527671</v>
      </c>
    </row>
    <row r="148" spans="1:7" ht="15" x14ac:dyDescent="0.25">
      <c r="A148" s="133">
        <f>IF(LoanIsNotPaid*LoanIsGood,PaymentNumber,"")</f>
        <v>139</v>
      </c>
      <c r="B148" s="134">
        <f>IF(LoanIsNotPaid*LoanIsGood,PaymentDate,"")</f>
        <v>40756</v>
      </c>
      <c r="C148" s="135">
        <f>IF(LoanIsNotPaid*LoanIsGood,LoanValue,"")</f>
        <v>451.70229171527671</v>
      </c>
      <c r="D148" s="135">
        <f>IF(LoanIsNotPaid*LoanIsGood,MonthlyPayment,"")</f>
        <v>11.847710092006519</v>
      </c>
      <c r="E148" s="135">
        <f>IF(LoanIsNotPaid*LoanIsGood,Principal,"")</f>
        <v>9.7774079216448193</v>
      </c>
      <c r="F148" s="135">
        <f>IF(LoanIsNotPaid*LoanIsGood,InterestAmt,"")</f>
        <v>2.0703021703616988</v>
      </c>
      <c r="G148" s="135">
        <f>IF(LoanIsNotPaid*LoanIsGood,EndingBalance,"")</f>
        <v>441.92488379363203</v>
      </c>
    </row>
    <row r="149" spans="1:7" ht="15" x14ac:dyDescent="0.25">
      <c r="A149" s="133">
        <f>IF(LoanIsNotPaid*LoanIsGood,PaymentNumber,"")</f>
        <v>140</v>
      </c>
      <c r="B149" s="134">
        <f>IF(LoanIsNotPaid*LoanIsGood,PaymentDate,"")</f>
        <v>40787</v>
      </c>
      <c r="C149" s="135">
        <f>IF(LoanIsNotPaid*LoanIsGood,LoanValue,"")</f>
        <v>441.92488379363203</v>
      </c>
      <c r="D149" s="135">
        <f>IF(LoanIsNotPaid*LoanIsGood,MonthlyPayment,"")</f>
        <v>11.847710092006519</v>
      </c>
      <c r="E149" s="135">
        <f>IF(LoanIsNotPaid*LoanIsGood,Principal,"")</f>
        <v>9.8222210412856903</v>
      </c>
      <c r="F149" s="135">
        <f>IF(LoanIsNotPaid*LoanIsGood,InterestAmt,"")</f>
        <v>2.025489050720827</v>
      </c>
      <c r="G149" s="135">
        <f>IF(LoanIsNotPaid*LoanIsGood,EndingBalance,"")</f>
        <v>432.10266275234653</v>
      </c>
    </row>
    <row r="150" spans="1:7" ht="15" x14ac:dyDescent="0.25">
      <c r="A150" s="133">
        <f>IF(LoanIsNotPaid*LoanIsGood,PaymentNumber,"")</f>
        <v>141</v>
      </c>
      <c r="B150" s="134">
        <f>IF(LoanIsNotPaid*LoanIsGood,PaymentDate,"")</f>
        <v>40817</v>
      </c>
      <c r="C150" s="135">
        <f>IF(LoanIsNotPaid*LoanIsGood,LoanValue,"")</f>
        <v>432.10266275234653</v>
      </c>
      <c r="D150" s="135">
        <f>IF(LoanIsNotPaid*LoanIsGood,MonthlyPayment,"")</f>
        <v>11.847710092006519</v>
      </c>
      <c r="E150" s="135">
        <f>IF(LoanIsNotPaid*LoanIsGood,Principal,"")</f>
        <v>9.8672395543915847</v>
      </c>
      <c r="F150" s="135">
        <f>IF(LoanIsNotPaid*LoanIsGood,InterestAmt,"")</f>
        <v>1.9804705376149343</v>
      </c>
      <c r="G150" s="135">
        <f>IF(LoanIsNotPaid*LoanIsGood,EndingBalance,"")</f>
        <v>422.23542319795479</v>
      </c>
    </row>
    <row r="151" spans="1:7" ht="15" x14ac:dyDescent="0.25">
      <c r="A151" s="133">
        <f>IF(LoanIsNotPaid*LoanIsGood,PaymentNumber,"")</f>
        <v>142</v>
      </c>
      <c r="B151" s="134">
        <f>IF(LoanIsNotPaid*LoanIsGood,PaymentDate,"")</f>
        <v>40848</v>
      </c>
      <c r="C151" s="135">
        <f>IF(LoanIsNotPaid*LoanIsGood,LoanValue,"")</f>
        <v>422.23542319795479</v>
      </c>
      <c r="D151" s="135">
        <f>IF(LoanIsNotPaid*LoanIsGood,MonthlyPayment,"")</f>
        <v>11.847710092006519</v>
      </c>
      <c r="E151" s="135">
        <f>IF(LoanIsNotPaid*LoanIsGood,Principal,"")</f>
        <v>9.9124644023492134</v>
      </c>
      <c r="F151" s="135">
        <f>IF(LoanIsNotPaid*LoanIsGood,InterestAmt,"")</f>
        <v>1.935245689657306</v>
      </c>
      <c r="G151" s="135">
        <f>IF(LoanIsNotPaid*LoanIsGood,EndingBalance,"")</f>
        <v>412.32295879560525</v>
      </c>
    </row>
    <row r="152" spans="1:7" ht="15" x14ac:dyDescent="0.25">
      <c r="A152" s="133">
        <f>IF(LoanIsNotPaid*LoanIsGood,PaymentNumber,"")</f>
        <v>143</v>
      </c>
      <c r="B152" s="134">
        <f>IF(LoanIsNotPaid*LoanIsGood,PaymentDate,"")</f>
        <v>40878</v>
      </c>
      <c r="C152" s="135">
        <f>IF(LoanIsNotPaid*LoanIsGood,LoanValue,"")</f>
        <v>412.32295879560525</v>
      </c>
      <c r="D152" s="135">
        <f>IF(LoanIsNotPaid*LoanIsGood,MonthlyPayment,"")</f>
        <v>11.847710092006519</v>
      </c>
      <c r="E152" s="135">
        <f>IF(LoanIsNotPaid*LoanIsGood,Principal,"")</f>
        <v>9.9578965308599798</v>
      </c>
      <c r="F152" s="135">
        <f>IF(LoanIsNotPaid*LoanIsGood,InterestAmt,"")</f>
        <v>1.8898135611465385</v>
      </c>
      <c r="G152" s="135">
        <f>IF(LoanIsNotPaid*LoanIsGood,EndingBalance,"")</f>
        <v>402.36506226474557</v>
      </c>
    </row>
    <row r="153" spans="1:7" ht="15" x14ac:dyDescent="0.25">
      <c r="A153" s="133">
        <f>IF(LoanIsNotPaid*LoanIsGood,PaymentNumber,"")</f>
        <v>144</v>
      </c>
      <c r="B153" s="134">
        <f>IF(LoanIsNotPaid*LoanIsGood,PaymentDate,"")</f>
        <v>40909</v>
      </c>
      <c r="C153" s="135">
        <f>IF(LoanIsNotPaid*LoanIsGood,LoanValue,"")</f>
        <v>402.36506226474557</v>
      </c>
      <c r="D153" s="135">
        <f>IF(LoanIsNotPaid*LoanIsGood,MonthlyPayment,"")</f>
        <v>11.847710092006519</v>
      </c>
      <c r="E153" s="135">
        <f>IF(LoanIsNotPaid*LoanIsGood,Principal,"")</f>
        <v>10.003536889959754</v>
      </c>
      <c r="F153" s="135">
        <f>IF(LoanIsNotPaid*LoanIsGood,InterestAmt,"")</f>
        <v>1.8441732020467636</v>
      </c>
      <c r="G153" s="135">
        <f>IF(LoanIsNotPaid*LoanIsGood,EndingBalance,"")</f>
        <v>392.36152537478529</v>
      </c>
    </row>
    <row r="154" spans="1:7" ht="15" x14ac:dyDescent="0.25">
      <c r="A154" s="133">
        <f>IF(LoanIsNotPaid*LoanIsGood,PaymentNumber,"")</f>
        <v>145</v>
      </c>
      <c r="B154" s="134">
        <f>IF(LoanIsNotPaid*LoanIsGood,PaymentDate,"")</f>
        <v>40940</v>
      </c>
      <c r="C154" s="135">
        <f>IF(LoanIsNotPaid*LoanIsGood,LoanValue,"")</f>
        <v>392.36152537478529</v>
      </c>
      <c r="D154" s="135">
        <f>IF(LoanIsNotPaid*LoanIsGood,MonthlyPayment,"")</f>
        <v>11.847710092006519</v>
      </c>
      <c r="E154" s="135">
        <f>IF(LoanIsNotPaid*LoanIsGood,Principal,"")</f>
        <v>10.049386434038739</v>
      </c>
      <c r="F154" s="135">
        <f>IF(LoanIsNotPaid*LoanIsGood,InterestAmt,"")</f>
        <v>1.7983236579677817</v>
      </c>
      <c r="G154" s="135">
        <f>IF(LoanIsNotPaid*LoanIsGood,EndingBalance,"")</f>
        <v>382.31213894074654</v>
      </c>
    </row>
    <row r="155" spans="1:7" ht="15" x14ac:dyDescent="0.25">
      <c r="A155" s="133">
        <f>IF(LoanIsNotPaid*LoanIsGood,PaymentNumber,"")</f>
        <v>146</v>
      </c>
      <c r="B155" s="134">
        <f>IF(LoanIsNotPaid*LoanIsGood,PaymentDate,"")</f>
        <v>40969</v>
      </c>
      <c r="C155" s="135">
        <f>IF(LoanIsNotPaid*LoanIsGood,LoanValue,"")</f>
        <v>382.31213894074654</v>
      </c>
      <c r="D155" s="135">
        <f>IF(LoanIsNotPaid*LoanIsGood,MonthlyPayment,"")</f>
        <v>11.847710092006519</v>
      </c>
      <c r="E155" s="135">
        <f>IF(LoanIsNotPaid*LoanIsGood,Principal,"")</f>
        <v>10.095446121861414</v>
      </c>
      <c r="F155" s="135">
        <f>IF(LoanIsNotPaid*LoanIsGood,InterestAmt,"")</f>
        <v>1.7522639701451042</v>
      </c>
      <c r="G155" s="135">
        <f>IF(LoanIsNotPaid*LoanIsGood,EndingBalance,"")</f>
        <v>372.21669281888489</v>
      </c>
    </row>
    <row r="156" spans="1:7" ht="15" x14ac:dyDescent="0.25">
      <c r="A156" s="133">
        <f>IF(LoanIsNotPaid*LoanIsGood,PaymentNumber,"")</f>
        <v>147</v>
      </c>
      <c r="B156" s="134">
        <f>IF(LoanIsNotPaid*LoanIsGood,PaymentDate,"")</f>
        <v>41000</v>
      </c>
      <c r="C156" s="135">
        <f>IF(LoanIsNotPaid*LoanIsGood,LoanValue,"")</f>
        <v>372.21669281888489</v>
      </c>
      <c r="D156" s="135">
        <f>IF(LoanIsNotPaid*LoanIsGood,MonthlyPayment,"")</f>
        <v>11.847710092006519</v>
      </c>
      <c r="E156" s="135">
        <f>IF(LoanIsNotPaid*LoanIsGood,Principal,"")</f>
        <v>10.141716916586613</v>
      </c>
      <c r="F156" s="135">
        <f>IF(LoanIsNotPaid*LoanIsGood,InterestAmt,"")</f>
        <v>1.7059931754199058</v>
      </c>
      <c r="G156" s="135">
        <f>IF(LoanIsNotPaid*LoanIsGood,EndingBalance,"")</f>
        <v>362.07497590229877</v>
      </c>
    </row>
    <row r="157" spans="1:7" ht="15" x14ac:dyDescent="0.25">
      <c r="A157" s="133">
        <f>IF(LoanIsNotPaid*LoanIsGood,PaymentNumber,"")</f>
        <v>148</v>
      </c>
      <c r="B157" s="134">
        <f>IF(LoanIsNotPaid*LoanIsGood,PaymentDate,"")</f>
        <v>41030</v>
      </c>
      <c r="C157" s="135">
        <f>IF(LoanIsNotPaid*LoanIsGood,LoanValue,"")</f>
        <v>362.07497590229877</v>
      </c>
      <c r="D157" s="135">
        <f>IF(LoanIsNotPaid*LoanIsGood,MonthlyPayment,"")</f>
        <v>11.847710092006519</v>
      </c>
      <c r="E157" s="135">
        <f>IF(LoanIsNotPaid*LoanIsGood,Principal,"")</f>
        <v>10.188199785787635</v>
      </c>
      <c r="F157" s="135">
        <f>IF(LoanIsNotPaid*LoanIsGood,InterestAmt,"")</f>
        <v>1.6595103062188836</v>
      </c>
      <c r="G157" s="135">
        <f>IF(LoanIsNotPaid*LoanIsGood,EndingBalance,"")</f>
        <v>351.8867761165111</v>
      </c>
    </row>
    <row r="158" spans="1:7" ht="15" x14ac:dyDescent="0.25">
      <c r="A158" s="133">
        <f>IF(LoanIsNotPaid*LoanIsGood,PaymentNumber,"")</f>
        <v>149</v>
      </c>
      <c r="B158" s="134">
        <f>IF(LoanIsNotPaid*LoanIsGood,PaymentDate,"")</f>
        <v>41061</v>
      </c>
      <c r="C158" s="135">
        <f>IF(LoanIsNotPaid*LoanIsGood,LoanValue,"")</f>
        <v>351.8867761165111</v>
      </c>
      <c r="D158" s="135">
        <f>IF(LoanIsNotPaid*LoanIsGood,MonthlyPayment,"")</f>
        <v>11.847710092006519</v>
      </c>
      <c r="E158" s="135">
        <f>IF(LoanIsNotPaid*LoanIsGood,Principal,"")</f>
        <v>10.234895701472496</v>
      </c>
      <c r="F158" s="135">
        <f>IF(LoanIsNotPaid*LoanIsGood,InterestAmt,"")</f>
        <v>1.6128143905340238</v>
      </c>
      <c r="G158" s="135">
        <f>IF(LoanIsNotPaid*LoanIsGood,EndingBalance,"")</f>
        <v>341.65188041503825</v>
      </c>
    </row>
    <row r="159" spans="1:7" ht="15" x14ac:dyDescent="0.25">
      <c r="A159" s="133">
        <f>IF(LoanIsNotPaid*LoanIsGood,PaymentNumber,"")</f>
        <v>150</v>
      </c>
      <c r="B159" s="134">
        <f>IF(LoanIsNotPaid*LoanIsGood,PaymentDate,"")</f>
        <v>41091</v>
      </c>
      <c r="C159" s="135">
        <f>IF(LoanIsNotPaid*LoanIsGood,LoanValue,"")</f>
        <v>341.65188041503825</v>
      </c>
      <c r="D159" s="135">
        <f>IF(LoanIsNotPaid*LoanIsGood,MonthlyPayment,"")</f>
        <v>11.847710092006519</v>
      </c>
      <c r="E159" s="135">
        <f>IF(LoanIsNotPaid*LoanIsGood,Principal,"")</f>
        <v>10.281805640104244</v>
      </c>
      <c r="F159" s="135">
        <f>IF(LoanIsNotPaid*LoanIsGood,InterestAmt,"")</f>
        <v>1.5659044519022751</v>
      </c>
      <c r="G159" s="135">
        <f>IF(LoanIsNotPaid*LoanIsGood,EndingBalance,"")</f>
        <v>331.37007477493398</v>
      </c>
    </row>
    <row r="160" spans="1:7" ht="15" x14ac:dyDescent="0.25">
      <c r="A160" s="133">
        <f>IF(LoanIsNotPaid*LoanIsGood,PaymentNumber,"")</f>
        <v>151</v>
      </c>
      <c r="B160" s="134">
        <f>IF(LoanIsNotPaid*LoanIsGood,PaymentDate,"")</f>
        <v>41122</v>
      </c>
      <c r="C160" s="135">
        <f>IF(LoanIsNotPaid*LoanIsGood,LoanValue,"")</f>
        <v>331.37007477493398</v>
      </c>
      <c r="D160" s="135">
        <f>IF(LoanIsNotPaid*LoanIsGood,MonthlyPayment,"")</f>
        <v>11.847710092006519</v>
      </c>
      <c r="E160" s="135">
        <f>IF(LoanIsNotPaid*LoanIsGood,Principal,"")</f>
        <v>10.328930582621389</v>
      </c>
      <c r="F160" s="135">
        <f>IF(LoanIsNotPaid*LoanIsGood,InterestAmt,"")</f>
        <v>1.5187795093851308</v>
      </c>
      <c r="G160" s="135">
        <f>IF(LoanIsNotPaid*LoanIsGood,EndingBalance,"")</f>
        <v>321.04114419231337</v>
      </c>
    </row>
    <row r="161" spans="1:7" ht="15" x14ac:dyDescent="0.25">
      <c r="A161" s="133">
        <f>IF(LoanIsNotPaid*LoanIsGood,PaymentNumber,"")</f>
        <v>152</v>
      </c>
      <c r="B161" s="134">
        <f>IF(LoanIsNotPaid*LoanIsGood,PaymentDate,"")</f>
        <v>41153</v>
      </c>
      <c r="C161" s="135">
        <f>IF(LoanIsNotPaid*LoanIsGood,LoanValue,"")</f>
        <v>321.04114419231337</v>
      </c>
      <c r="D161" s="135">
        <f>IF(LoanIsNotPaid*LoanIsGood,MonthlyPayment,"")</f>
        <v>11.847710092006519</v>
      </c>
      <c r="E161" s="135">
        <f>IF(LoanIsNotPaid*LoanIsGood,Principal,"")</f>
        <v>10.376271514458404</v>
      </c>
      <c r="F161" s="135">
        <f>IF(LoanIsNotPaid*LoanIsGood,InterestAmt,"")</f>
        <v>1.4714385775481154</v>
      </c>
      <c r="G161" s="135">
        <f>IF(LoanIsNotPaid*LoanIsGood,EndingBalance,"")</f>
        <v>310.66487267785442</v>
      </c>
    </row>
    <row r="162" spans="1:7" ht="15" x14ac:dyDescent="0.25">
      <c r="A162" s="133">
        <f>IF(LoanIsNotPaid*LoanIsGood,PaymentNumber,"")</f>
        <v>153</v>
      </c>
      <c r="B162" s="134">
        <f>IF(LoanIsNotPaid*LoanIsGood,PaymentDate,"")</f>
        <v>41183</v>
      </c>
      <c r="C162" s="135">
        <f>IF(LoanIsNotPaid*LoanIsGood,LoanValue,"")</f>
        <v>310.66487267785442</v>
      </c>
      <c r="D162" s="135">
        <f>IF(LoanIsNotPaid*LoanIsGood,MonthlyPayment,"")</f>
        <v>11.847710092006519</v>
      </c>
      <c r="E162" s="135">
        <f>IF(LoanIsNotPaid*LoanIsGood,Principal,"")</f>
        <v>10.423829425566337</v>
      </c>
      <c r="F162" s="135">
        <f>IF(LoanIsNotPaid*LoanIsGood,InterestAmt,"")</f>
        <v>1.4238806664401813</v>
      </c>
      <c r="G162" s="135">
        <f>IF(LoanIsNotPaid*LoanIsGood,EndingBalance,"")</f>
        <v>300.24104325228836</v>
      </c>
    </row>
    <row r="163" spans="1:7" ht="15" x14ac:dyDescent="0.25">
      <c r="A163" s="133">
        <f>IF(LoanIsNotPaid*LoanIsGood,PaymentNumber,"")</f>
        <v>154</v>
      </c>
      <c r="B163" s="134">
        <f>IF(LoanIsNotPaid*LoanIsGood,PaymentDate,"")</f>
        <v>41214</v>
      </c>
      <c r="C163" s="135">
        <f>IF(LoanIsNotPaid*LoanIsGood,LoanValue,"")</f>
        <v>300.24104325228836</v>
      </c>
      <c r="D163" s="135">
        <f>IF(LoanIsNotPaid*LoanIsGood,MonthlyPayment,"")</f>
        <v>11.847710092006519</v>
      </c>
      <c r="E163" s="135">
        <f>IF(LoanIsNotPaid*LoanIsGood,Principal,"")</f>
        <v>10.471605310433516</v>
      </c>
      <c r="F163" s="135">
        <f>IF(LoanIsNotPaid*LoanIsGood,InterestAmt,"")</f>
        <v>1.3761047815730021</v>
      </c>
      <c r="G163" s="135">
        <f>IF(LoanIsNotPaid*LoanIsGood,EndingBalance,"")</f>
        <v>289.7694379418549</v>
      </c>
    </row>
    <row r="164" spans="1:7" ht="15" x14ac:dyDescent="0.25">
      <c r="A164" s="133">
        <f>IF(LoanIsNotPaid*LoanIsGood,PaymentNumber,"")</f>
        <v>155</v>
      </c>
      <c r="B164" s="134">
        <f>IF(LoanIsNotPaid*LoanIsGood,PaymentDate,"")</f>
        <v>41244</v>
      </c>
      <c r="C164" s="135">
        <f>IF(LoanIsNotPaid*LoanIsGood,LoanValue,"")</f>
        <v>289.7694379418549</v>
      </c>
      <c r="D164" s="135">
        <f>IF(LoanIsNotPaid*LoanIsGood,MonthlyPayment,"")</f>
        <v>11.847710092006519</v>
      </c>
      <c r="E164" s="135">
        <f>IF(LoanIsNotPaid*LoanIsGood,Principal,"")</f>
        <v>10.519600168106338</v>
      </c>
      <c r="F164" s="135">
        <f>IF(LoanIsNotPaid*LoanIsGood,InterestAmt,"")</f>
        <v>1.3281099239001821</v>
      </c>
      <c r="G164" s="135">
        <f>IF(LoanIsNotPaid*LoanIsGood,EndingBalance,"")</f>
        <v>279.24983777374837</v>
      </c>
    </row>
    <row r="165" spans="1:7" ht="15" x14ac:dyDescent="0.25">
      <c r="A165" s="133">
        <f>IF(LoanIsNotPaid*LoanIsGood,PaymentNumber,"")</f>
        <v>156</v>
      </c>
      <c r="B165" s="134">
        <f>IF(LoanIsNotPaid*LoanIsGood,PaymentDate,"")</f>
        <v>41275</v>
      </c>
      <c r="C165" s="135">
        <f>IF(LoanIsNotPaid*LoanIsGood,LoanValue,"")</f>
        <v>279.24983777374837</v>
      </c>
      <c r="D165" s="135">
        <f>IF(LoanIsNotPaid*LoanIsGood,MonthlyPayment,"")</f>
        <v>11.847710092006519</v>
      </c>
      <c r="E165" s="135">
        <f>IF(LoanIsNotPaid*LoanIsGood,Principal,"")</f>
        <v>10.567815002210159</v>
      </c>
      <c r="F165" s="135">
        <f>IF(LoanIsNotPaid*LoanIsGood,InterestAmt,"")</f>
        <v>1.2798950897963612</v>
      </c>
      <c r="G165" s="135">
        <f>IF(LoanIsNotPaid*LoanIsGood,EndingBalance,"")</f>
        <v>268.68202277153841</v>
      </c>
    </row>
    <row r="166" spans="1:7" ht="15" x14ac:dyDescent="0.25">
      <c r="A166" s="133">
        <f>IF(LoanIsNotPaid*LoanIsGood,PaymentNumber,"")</f>
        <v>157</v>
      </c>
      <c r="B166" s="134">
        <f>IF(LoanIsNotPaid*LoanIsGood,PaymentDate,"")</f>
        <v>41306</v>
      </c>
      <c r="C166" s="135">
        <f>IF(LoanIsNotPaid*LoanIsGood,LoanValue,"")</f>
        <v>268.68202277153841</v>
      </c>
      <c r="D166" s="135">
        <f>IF(LoanIsNotPaid*LoanIsGood,MonthlyPayment,"")</f>
        <v>11.847710092006519</v>
      </c>
      <c r="E166" s="135">
        <f>IF(LoanIsNotPaid*LoanIsGood,Principal,"")</f>
        <v>10.616250820970286</v>
      </c>
      <c r="F166" s="135">
        <f>IF(LoanIsNotPaid*LoanIsGood,InterestAmt,"")</f>
        <v>1.2314592710362313</v>
      </c>
      <c r="G166" s="135">
        <f>IF(LoanIsNotPaid*LoanIsGood,EndingBalance,"")</f>
        <v>258.06577195056752</v>
      </c>
    </row>
    <row r="167" spans="1:7" ht="15" x14ac:dyDescent="0.25">
      <c r="A167" s="133">
        <f>IF(LoanIsNotPaid*LoanIsGood,PaymentNumber,"")</f>
        <v>158</v>
      </c>
      <c r="B167" s="134">
        <f>IF(LoanIsNotPaid*LoanIsGood,PaymentDate,"")</f>
        <v>41334</v>
      </c>
      <c r="C167" s="135">
        <f>IF(LoanIsNotPaid*LoanIsGood,LoanValue,"")</f>
        <v>258.06577195056752</v>
      </c>
      <c r="D167" s="135">
        <f>IF(LoanIsNotPaid*LoanIsGood,MonthlyPayment,"")</f>
        <v>11.847710092006519</v>
      </c>
      <c r="E167" s="135">
        <f>IF(LoanIsNotPaid*LoanIsGood,Principal,"")</f>
        <v>10.664908637233069</v>
      </c>
      <c r="F167" s="135">
        <f>IF(LoanIsNotPaid*LoanIsGood,InterestAmt,"")</f>
        <v>1.1828014547734509</v>
      </c>
      <c r="G167" s="135">
        <f>IF(LoanIsNotPaid*LoanIsGood,EndingBalance,"")</f>
        <v>247.40086331333441</v>
      </c>
    </row>
    <row r="168" spans="1:7" ht="15" x14ac:dyDescent="0.25">
      <c r="A168" s="133">
        <f>IF(LoanIsNotPaid*LoanIsGood,PaymentNumber,"")</f>
        <v>159</v>
      </c>
      <c r="B168" s="134">
        <f>IF(LoanIsNotPaid*LoanIsGood,PaymentDate,"")</f>
        <v>41365</v>
      </c>
      <c r="C168" s="135">
        <f>IF(LoanIsNotPaid*LoanIsGood,LoanValue,"")</f>
        <v>247.40086331333441</v>
      </c>
      <c r="D168" s="135">
        <f>IF(LoanIsNotPaid*LoanIsGood,MonthlyPayment,"")</f>
        <v>11.847710092006519</v>
      </c>
      <c r="E168" s="135">
        <f>IF(LoanIsNotPaid*LoanIsGood,Principal,"")</f>
        <v>10.713789468487054</v>
      </c>
      <c r="F168" s="135">
        <f>IF(LoanIsNotPaid*LoanIsGood,InterestAmt,"")</f>
        <v>1.1339206235194661</v>
      </c>
      <c r="G168" s="135">
        <f>IF(LoanIsNotPaid*LoanIsGood,EndingBalance,"")</f>
        <v>236.68707384484787</v>
      </c>
    </row>
    <row r="169" spans="1:7" ht="15" x14ac:dyDescent="0.25">
      <c r="A169" s="133">
        <f>IF(LoanIsNotPaid*LoanIsGood,PaymentNumber,"")</f>
        <v>160</v>
      </c>
      <c r="B169" s="134">
        <f>IF(LoanIsNotPaid*LoanIsGood,PaymentDate,"")</f>
        <v>41395</v>
      </c>
      <c r="C169" s="135">
        <f>IF(LoanIsNotPaid*LoanIsGood,LoanValue,"")</f>
        <v>236.68707384484787</v>
      </c>
      <c r="D169" s="135">
        <f>IF(LoanIsNotPaid*LoanIsGood,MonthlyPayment,"")</f>
        <v>11.847710092006519</v>
      </c>
      <c r="E169" s="135">
        <f>IF(LoanIsNotPaid*LoanIsGood,Principal,"")</f>
        <v>10.762894336884285</v>
      </c>
      <c r="F169" s="135">
        <f>IF(LoanIsNotPaid*LoanIsGood,InterestAmt,"")</f>
        <v>1.0848157551222337</v>
      </c>
      <c r="G169" s="135">
        <f>IF(LoanIsNotPaid*LoanIsGood,EndingBalance,"")</f>
        <v>225.92417950796334</v>
      </c>
    </row>
    <row r="170" spans="1:7" ht="15" x14ac:dyDescent="0.25">
      <c r="A170" s="133">
        <f>IF(LoanIsNotPaid*LoanIsGood,PaymentNumber,"")</f>
        <v>161</v>
      </c>
      <c r="B170" s="134">
        <f>IF(LoanIsNotPaid*LoanIsGood,PaymentDate,"")</f>
        <v>41426</v>
      </c>
      <c r="C170" s="135">
        <f>IF(LoanIsNotPaid*LoanIsGood,LoanValue,"")</f>
        <v>225.92417950796334</v>
      </c>
      <c r="D170" s="135">
        <f>IF(LoanIsNotPaid*LoanIsGood,MonthlyPayment,"")</f>
        <v>11.847710092006519</v>
      </c>
      <c r="E170" s="135">
        <f>IF(LoanIsNotPaid*LoanIsGood,Principal,"")</f>
        <v>10.812224269261673</v>
      </c>
      <c r="F170" s="135">
        <f>IF(LoanIsNotPaid*LoanIsGood,InterestAmt,"")</f>
        <v>1.0354858227448476</v>
      </c>
      <c r="G170" s="135">
        <f>IF(LoanIsNotPaid*LoanIsGood,EndingBalance,"")</f>
        <v>215.11195523870128</v>
      </c>
    </row>
    <row r="171" spans="1:7" ht="15" x14ac:dyDescent="0.25">
      <c r="A171" s="133">
        <f>IF(LoanIsNotPaid*LoanIsGood,PaymentNumber,"")</f>
        <v>162</v>
      </c>
      <c r="B171" s="134">
        <f>IF(LoanIsNotPaid*LoanIsGood,PaymentDate,"")</f>
        <v>41456</v>
      </c>
      <c r="C171" s="135">
        <f>IF(LoanIsNotPaid*LoanIsGood,LoanValue,"")</f>
        <v>215.11195523870128</v>
      </c>
      <c r="D171" s="135">
        <f>IF(LoanIsNotPaid*LoanIsGood,MonthlyPayment,"")</f>
        <v>11.847710092006519</v>
      </c>
      <c r="E171" s="135">
        <f>IF(LoanIsNotPaid*LoanIsGood,Principal,"")</f>
        <v>10.861780297162454</v>
      </c>
      <c r="F171" s="135">
        <f>IF(LoanIsNotPaid*LoanIsGood,InterestAmt,"")</f>
        <v>0.98592979484406462</v>
      </c>
      <c r="G171" s="135">
        <f>IF(LoanIsNotPaid*LoanIsGood,EndingBalance,"")</f>
        <v>204.25017494153872</v>
      </c>
    </row>
    <row r="172" spans="1:7" ht="15" x14ac:dyDescent="0.25">
      <c r="A172" s="133">
        <f>IF(LoanIsNotPaid*LoanIsGood,PaymentNumber,"")</f>
        <v>163</v>
      </c>
      <c r="B172" s="134">
        <f>IF(LoanIsNotPaid*LoanIsGood,PaymentDate,"")</f>
        <v>41487</v>
      </c>
      <c r="C172" s="135">
        <f>IF(LoanIsNotPaid*LoanIsGood,LoanValue,"")</f>
        <v>204.25017494153872</v>
      </c>
      <c r="D172" s="135">
        <f>IF(LoanIsNotPaid*LoanIsGood,MonthlyPayment,"")</f>
        <v>11.847710092006519</v>
      </c>
      <c r="E172" s="135">
        <f>IF(LoanIsNotPaid*LoanIsGood,Principal,"")</f>
        <v>10.911563456857781</v>
      </c>
      <c r="F172" s="135">
        <f>IF(LoanIsNotPaid*LoanIsGood,InterestAmt,"")</f>
        <v>0.93614663514873686</v>
      </c>
      <c r="G172" s="135">
        <f>IF(LoanIsNotPaid*LoanIsGood,EndingBalance,"")</f>
        <v>193.33861148468031</v>
      </c>
    </row>
    <row r="173" spans="1:7" ht="15" x14ac:dyDescent="0.25">
      <c r="A173" s="133">
        <f>IF(LoanIsNotPaid*LoanIsGood,PaymentNumber,"")</f>
        <v>164</v>
      </c>
      <c r="B173" s="134">
        <f>IF(LoanIsNotPaid*LoanIsGood,PaymentDate,"")</f>
        <v>41518</v>
      </c>
      <c r="C173" s="135">
        <f>IF(LoanIsNotPaid*LoanIsGood,LoanValue,"")</f>
        <v>193.33861148468031</v>
      </c>
      <c r="D173" s="135">
        <f>IF(LoanIsNotPaid*LoanIsGood,MonthlyPayment,"")</f>
        <v>11.847710092006519</v>
      </c>
      <c r="E173" s="135">
        <f>IF(LoanIsNotPaid*LoanIsGood,Principal,"")</f>
        <v>10.961574789368381</v>
      </c>
      <c r="F173" s="135">
        <f>IF(LoanIsNotPaid*LoanIsGood,InterestAmt,"")</f>
        <v>0.88613530263813844</v>
      </c>
      <c r="G173" s="135">
        <f>IF(LoanIsNotPaid*LoanIsGood,EndingBalance,"")</f>
        <v>182.37703669531311</v>
      </c>
    </row>
    <row r="174" spans="1:7" ht="15" x14ac:dyDescent="0.25">
      <c r="A174" s="133">
        <f>IF(LoanIsNotPaid*LoanIsGood,PaymentNumber,"")</f>
        <v>165</v>
      </c>
      <c r="B174" s="134">
        <f>IF(LoanIsNotPaid*LoanIsGood,PaymentDate,"")</f>
        <v>41548</v>
      </c>
      <c r="C174" s="135">
        <f>IF(LoanIsNotPaid*LoanIsGood,LoanValue,"")</f>
        <v>182.37703669531311</v>
      </c>
      <c r="D174" s="135">
        <f>IF(LoanIsNotPaid*LoanIsGood,MonthlyPayment,"")</f>
        <v>11.847710092006519</v>
      </c>
      <c r="E174" s="135">
        <f>IF(LoanIsNotPaid*LoanIsGood,Principal,"")</f>
        <v>11.01181534048632</v>
      </c>
      <c r="F174" s="135">
        <f>IF(LoanIsNotPaid*LoanIsGood,InterestAmt,"")</f>
        <v>0.83589475152020032</v>
      </c>
      <c r="G174" s="135">
        <f>IF(LoanIsNotPaid*LoanIsGood,EndingBalance,"")</f>
        <v>171.36522135482574</v>
      </c>
    </row>
    <row r="175" spans="1:7" ht="15" x14ac:dyDescent="0.25">
      <c r="A175" s="133">
        <f>IF(LoanIsNotPaid*LoanIsGood,PaymentNumber,"")</f>
        <v>166</v>
      </c>
      <c r="B175" s="134">
        <f>IF(LoanIsNotPaid*LoanIsGood,PaymentDate,"")</f>
        <v>41579</v>
      </c>
      <c r="C175" s="135">
        <f>IF(LoanIsNotPaid*LoanIsGood,LoanValue,"")</f>
        <v>171.36522135482574</v>
      </c>
      <c r="D175" s="135">
        <f>IF(LoanIsNotPaid*LoanIsGood,MonthlyPayment,"")</f>
        <v>11.847710092006519</v>
      </c>
      <c r="E175" s="135">
        <f>IF(LoanIsNotPaid*LoanIsGood,Principal,"")</f>
        <v>11.062286160796882</v>
      </c>
      <c r="F175" s="135">
        <f>IF(LoanIsNotPaid*LoanIsGood,InterestAmt,"")</f>
        <v>0.78542393120963794</v>
      </c>
      <c r="G175" s="135">
        <f>IF(LoanIsNotPaid*LoanIsGood,EndingBalance,"")</f>
        <v>160.30293519402903</v>
      </c>
    </row>
    <row r="176" spans="1:7" ht="15" x14ac:dyDescent="0.25">
      <c r="A176" s="133">
        <f>IF(LoanIsNotPaid*LoanIsGood,PaymentNumber,"")</f>
        <v>167</v>
      </c>
      <c r="B176" s="134">
        <f>IF(LoanIsNotPaid*LoanIsGood,PaymentDate,"")</f>
        <v>41609</v>
      </c>
      <c r="C176" s="135">
        <f>IF(LoanIsNotPaid*LoanIsGood,LoanValue,"")</f>
        <v>160.30293519402903</v>
      </c>
      <c r="D176" s="135">
        <f>IF(LoanIsNotPaid*LoanIsGood,MonthlyPayment,"")</f>
        <v>11.847710092006519</v>
      </c>
      <c r="E176" s="135">
        <f>IF(LoanIsNotPaid*LoanIsGood,Principal,"")</f>
        <v>11.112988305700535</v>
      </c>
      <c r="F176" s="135">
        <f>IF(LoanIsNotPaid*LoanIsGood,InterestAmt,"")</f>
        <v>0.73472178630598539</v>
      </c>
      <c r="G176" s="135">
        <f>IF(LoanIsNotPaid*LoanIsGood,EndingBalance,"")</f>
        <v>149.18994688832845</v>
      </c>
    </row>
    <row r="177" spans="1:7" ht="15" x14ac:dyDescent="0.25">
      <c r="A177" s="133">
        <f>IF(LoanIsNotPaid*LoanIsGood,PaymentNumber,"")</f>
        <v>168</v>
      </c>
      <c r="B177" s="134">
        <f>IF(LoanIsNotPaid*LoanIsGood,PaymentDate,"")</f>
        <v>41640</v>
      </c>
      <c r="C177" s="135">
        <f>IF(LoanIsNotPaid*LoanIsGood,LoanValue,"")</f>
        <v>149.18994688832845</v>
      </c>
      <c r="D177" s="135">
        <f>IF(LoanIsNotPaid*LoanIsGood,MonthlyPayment,"")</f>
        <v>11.847710092006519</v>
      </c>
      <c r="E177" s="135">
        <f>IF(LoanIsNotPaid*LoanIsGood,Principal,"")</f>
        <v>11.163922835434995</v>
      </c>
      <c r="F177" s="135">
        <f>IF(LoanIsNotPaid*LoanIsGood,InterestAmt,"")</f>
        <v>0.68378725657152473</v>
      </c>
      <c r="G177" s="135">
        <f>IF(LoanIsNotPaid*LoanIsGood,EndingBalance,"")</f>
        <v>138.02602405289372</v>
      </c>
    </row>
    <row r="178" spans="1:7" ht="15" x14ac:dyDescent="0.25">
      <c r="A178" s="133">
        <f>IF(LoanIsNotPaid*LoanIsGood,PaymentNumber,"")</f>
        <v>169</v>
      </c>
      <c r="B178" s="134">
        <f>IF(LoanIsNotPaid*LoanIsGood,PaymentDate,"")</f>
        <v>41671</v>
      </c>
      <c r="C178" s="135">
        <f>IF(LoanIsNotPaid*LoanIsGood,LoanValue,"")</f>
        <v>138.02602405289372</v>
      </c>
      <c r="D178" s="135">
        <f>IF(LoanIsNotPaid*LoanIsGood,MonthlyPayment,"")</f>
        <v>11.847710092006519</v>
      </c>
      <c r="E178" s="135">
        <f>IF(LoanIsNotPaid*LoanIsGood,Principal,"")</f>
        <v>11.215090815097406</v>
      </c>
      <c r="F178" s="135">
        <f>IF(LoanIsNotPaid*LoanIsGood,InterestAmt,"")</f>
        <v>0.63261927690911435</v>
      </c>
      <c r="G178" s="135">
        <f>IF(LoanIsNotPaid*LoanIsGood,EndingBalance,"")</f>
        <v>126.81093323779578</v>
      </c>
    </row>
    <row r="179" spans="1:7" ht="15" x14ac:dyDescent="0.25">
      <c r="A179" s="133">
        <f>IF(LoanIsNotPaid*LoanIsGood,PaymentNumber,"")</f>
        <v>170</v>
      </c>
      <c r="B179" s="134">
        <f>IF(LoanIsNotPaid*LoanIsGood,PaymentDate,"")</f>
        <v>41699</v>
      </c>
      <c r="C179" s="135">
        <f>IF(LoanIsNotPaid*LoanIsGood,LoanValue,"")</f>
        <v>126.81093323779578</v>
      </c>
      <c r="D179" s="135">
        <f>IF(LoanIsNotPaid*LoanIsGood,MonthlyPayment,"")</f>
        <v>11.847710092006519</v>
      </c>
      <c r="E179" s="135">
        <f>IF(LoanIsNotPaid*LoanIsGood,Principal,"")</f>
        <v>11.266493314666601</v>
      </c>
      <c r="F179" s="135">
        <f>IF(LoanIsNotPaid*LoanIsGood,InterestAmt,"")</f>
        <v>0.58121677733991794</v>
      </c>
      <c r="G179" s="135">
        <f>IF(LoanIsNotPaid*LoanIsGood,EndingBalance,"")</f>
        <v>115.54443992313008</v>
      </c>
    </row>
    <row r="180" spans="1:7" ht="15" x14ac:dyDescent="0.25">
      <c r="A180" s="133">
        <f>IF(LoanIsNotPaid*LoanIsGood,PaymentNumber,"")</f>
        <v>171</v>
      </c>
      <c r="B180" s="134">
        <f>IF(LoanIsNotPaid*LoanIsGood,PaymentDate,"")</f>
        <v>41730</v>
      </c>
      <c r="C180" s="135">
        <f>IF(LoanIsNotPaid*LoanIsGood,LoanValue,"")</f>
        <v>115.54443992313008</v>
      </c>
      <c r="D180" s="135">
        <f>IF(LoanIsNotPaid*LoanIsGood,MonthlyPayment,"")</f>
        <v>11.847710092006519</v>
      </c>
      <c r="E180" s="135">
        <f>IF(LoanIsNotPaid*LoanIsGood,Principal,"")</f>
        <v>11.31813140902549</v>
      </c>
      <c r="F180" s="135">
        <f>IF(LoanIsNotPaid*LoanIsGood,InterestAmt,"")</f>
        <v>0.52957868298102928</v>
      </c>
      <c r="G180" s="135">
        <f>IF(LoanIsNotPaid*LoanIsGood,EndingBalance,"")</f>
        <v>104.2263085141044</v>
      </c>
    </row>
    <row r="181" spans="1:7" ht="15" x14ac:dyDescent="0.25">
      <c r="A181" s="133">
        <f>IF(LoanIsNotPaid*LoanIsGood,PaymentNumber,"")</f>
        <v>172</v>
      </c>
      <c r="B181" s="134">
        <f>IF(LoanIsNotPaid*LoanIsGood,PaymentDate,"")</f>
        <v>41760</v>
      </c>
      <c r="C181" s="135">
        <f>IF(LoanIsNotPaid*LoanIsGood,LoanValue,"")</f>
        <v>104.2263085141044</v>
      </c>
      <c r="D181" s="135">
        <f>IF(LoanIsNotPaid*LoanIsGood,MonthlyPayment,"")</f>
        <v>11.847710092006519</v>
      </c>
      <c r="E181" s="135">
        <f>IF(LoanIsNotPaid*LoanIsGood,Principal,"")</f>
        <v>11.370006177983525</v>
      </c>
      <c r="F181" s="135">
        <f>IF(LoanIsNotPaid*LoanIsGood,InterestAmt,"")</f>
        <v>0.47770391402299583</v>
      </c>
      <c r="G181" s="135">
        <f>IF(LoanIsNotPaid*LoanIsGood,EndingBalance,"")</f>
        <v>92.856302336120734</v>
      </c>
    </row>
    <row r="182" spans="1:7" ht="15" x14ac:dyDescent="0.25">
      <c r="A182" s="133">
        <f>IF(LoanIsNotPaid*LoanIsGood,PaymentNumber,"")</f>
        <v>173</v>
      </c>
      <c r="B182" s="134">
        <f>IF(LoanIsNotPaid*LoanIsGood,PaymentDate,"")</f>
        <v>41791</v>
      </c>
      <c r="C182" s="135">
        <f>IF(LoanIsNotPaid*LoanIsGood,LoanValue,"")</f>
        <v>92.856302336120734</v>
      </c>
      <c r="D182" s="135">
        <f>IF(LoanIsNotPaid*LoanIsGood,MonthlyPayment,"")</f>
        <v>11.847710092006519</v>
      </c>
      <c r="E182" s="135">
        <f>IF(LoanIsNotPaid*LoanIsGood,Principal,"")</f>
        <v>11.42211870629928</v>
      </c>
      <c r="F182" s="135">
        <f>IF(LoanIsNotPaid*LoanIsGood,InterestAmt,"")</f>
        <v>0.42559138570723792</v>
      </c>
      <c r="G182" s="135">
        <f>IF(LoanIsNotPaid*LoanIsGood,EndingBalance,"")</f>
        <v>81.434183629821291</v>
      </c>
    </row>
    <row r="183" spans="1:7" ht="15" x14ac:dyDescent="0.25">
      <c r="A183" s="133">
        <f>IF(LoanIsNotPaid*LoanIsGood,PaymentNumber,"")</f>
        <v>174</v>
      </c>
      <c r="B183" s="134">
        <f>IF(LoanIsNotPaid*LoanIsGood,PaymentDate,"")</f>
        <v>41821</v>
      </c>
      <c r="C183" s="135">
        <f>IF(LoanIsNotPaid*LoanIsGood,LoanValue,"")</f>
        <v>81.434183629821291</v>
      </c>
      <c r="D183" s="135">
        <f>IF(LoanIsNotPaid*LoanIsGood,MonthlyPayment,"")</f>
        <v>11.847710092006519</v>
      </c>
      <c r="E183" s="135">
        <f>IF(LoanIsNotPaid*LoanIsGood,Principal,"")</f>
        <v>11.474470083703153</v>
      </c>
      <c r="F183" s="135">
        <f>IF(LoanIsNotPaid*LoanIsGood,InterestAmt,"")</f>
        <v>0.37324000830336623</v>
      </c>
      <c r="G183" s="135">
        <f>IF(LoanIsNotPaid*LoanIsGood,EndingBalance,"")</f>
        <v>69.9597135461172</v>
      </c>
    </row>
    <row r="184" spans="1:7" ht="15" x14ac:dyDescent="0.25">
      <c r="A184" s="133">
        <f>IF(LoanIsNotPaid*LoanIsGood,PaymentNumber,"")</f>
        <v>175</v>
      </c>
      <c r="B184" s="134">
        <f>IF(LoanIsNotPaid*LoanIsGood,PaymentDate,"")</f>
        <v>41852</v>
      </c>
      <c r="C184" s="135">
        <f>IF(LoanIsNotPaid*LoanIsGood,LoanValue,"")</f>
        <v>69.9597135461172</v>
      </c>
      <c r="D184" s="135">
        <f>IF(LoanIsNotPaid*LoanIsGood,MonthlyPayment,"")</f>
        <v>11.847710092006519</v>
      </c>
      <c r="E184" s="135">
        <f>IF(LoanIsNotPaid*LoanIsGood,Principal,"")</f>
        <v>11.527061404920126</v>
      </c>
      <c r="F184" s="135">
        <f>IF(LoanIsNotPaid*LoanIsGood,InterestAmt,"")</f>
        <v>0.32064868708639349</v>
      </c>
      <c r="G184" s="135">
        <f>IF(LoanIsNotPaid*LoanIsGood,EndingBalance,"")</f>
        <v>58.43265214119856</v>
      </c>
    </row>
    <row r="185" spans="1:7" ht="15" x14ac:dyDescent="0.25">
      <c r="A185" s="133">
        <f>IF(LoanIsNotPaid*LoanIsGood,PaymentNumber,"")</f>
        <v>176</v>
      </c>
      <c r="B185" s="134">
        <f>IF(LoanIsNotPaid*LoanIsGood,PaymentDate,"")</f>
        <v>41883</v>
      </c>
      <c r="C185" s="135">
        <f>IF(LoanIsNotPaid*LoanIsGood,LoanValue,"")</f>
        <v>58.43265214119856</v>
      </c>
      <c r="D185" s="135">
        <f>IF(LoanIsNotPaid*LoanIsGood,MonthlyPayment,"")</f>
        <v>11.847710092006519</v>
      </c>
      <c r="E185" s="135">
        <f>IF(LoanIsNotPaid*LoanIsGood,Principal,"")</f>
        <v>11.579893769692676</v>
      </c>
      <c r="F185" s="135">
        <f>IF(LoanIsNotPaid*LoanIsGood,InterestAmt,"")</f>
        <v>0.26781632231384289</v>
      </c>
      <c r="G185" s="135">
        <f>IF(LoanIsNotPaid*LoanIsGood,EndingBalance,"")</f>
        <v>46.852758371505388</v>
      </c>
    </row>
    <row r="186" spans="1:7" ht="15" x14ac:dyDescent="0.25">
      <c r="A186" s="133">
        <f>IF(LoanIsNotPaid*LoanIsGood,PaymentNumber,"")</f>
        <v>177</v>
      </c>
      <c r="B186" s="134">
        <f>IF(LoanIsNotPaid*LoanIsGood,PaymentDate,"")</f>
        <v>41913</v>
      </c>
      <c r="C186" s="135">
        <f>IF(LoanIsNotPaid*LoanIsGood,LoanValue,"")</f>
        <v>46.852758371505388</v>
      </c>
      <c r="D186" s="135">
        <f>IF(LoanIsNotPaid*LoanIsGood,MonthlyPayment,"")</f>
        <v>11.847710092006519</v>
      </c>
      <c r="E186" s="135">
        <f>IF(LoanIsNotPaid*LoanIsGood,Principal,"")</f>
        <v>11.632968282803768</v>
      </c>
      <c r="F186" s="135">
        <f>IF(LoanIsNotPaid*LoanIsGood,InterestAmt,"")</f>
        <v>0.21474180920275146</v>
      </c>
      <c r="G186" s="135">
        <f>IF(LoanIsNotPaid*LoanIsGood,EndingBalance,"")</f>
        <v>35.219790088701302</v>
      </c>
    </row>
    <row r="187" spans="1:7" ht="15" x14ac:dyDescent="0.25">
      <c r="A187" s="133">
        <f>IF(LoanIsNotPaid*LoanIsGood,PaymentNumber,"")</f>
        <v>178</v>
      </c>
      <c r="B187" s="134">
        <f>IF(LoanIsNotPaid*LoanIsGood,PaymentDate,"")</f>
        <v>41944</v>
      </c>
      <c r="C187" s="135">
        <f>IF(LoanIsNotPaid*LoanIsGood,LoanValue,"")</f>
        <v>35.219790088701302</v>
      </c>
      <c r="D187" s="135">
        <f>IF(LoanIsNotPaid*LoanIsGood,MonthlyPayment,"")</f>
        <v>11.847710092006519</v>
      </c>
      <c r="E187" s="135">
        <f>IF(LoanIsNotPaid*LoanIsGood,Principal,"")</f>
        <v>11.686286054099952</v>
      </c>
      <c r="F187" s="135">
        <f>IF(LoanIsNotPaid*LoanIsGood,InterestAmt,"")</f>
        <v>0.16142403790656751</v>
      </c>
      <c r="G187" s="135">
        <f>IF(LoanIsNotPaid*LoanIsGood,EndingBalance,"")</f>
        <v>23.53350403460081</v>
      </c>
    </row>
    <row r="188" spans="1:7" ht="15" x14ac:dyDescent="0.25">
      <c r="A188" s="133">
        <f>IF(LoanIsNotPaid*LoanIsGood,PaymentNumber,"")</f>
        <v>179</v>
      </c>
      <c r="B188" s="134">
        <f>IF(LoanIsNotPaid*LoanIsGood,PaymentDate,"")</f>
        <v>41974</v>
      </c>
      <c r="C188" s="135">
        <f>IF(LoanIsNotPaid*LoanIsGood,LoanValue,"")</f>
        <v>23.53350403460081</v>
      </c>
      <c r="D188" s="135">
        <f>IF(LoanIsNotPaid*LoanIsGood,MonthlyPayment,"")</f>
        <v>11.847710092006519</v>
      </c>
      <c r="E188" s="135">
        <f>IF(LoanIsNotPaid*LoanIsGood,Principal,"")</f>
        <v>11.739848198514576</v>
      </c>
      <c r="F188" s="135">
        <f>IF(LoanIsNotPaid*LoanIsGood,InterestAmt,"")</f>
        <v>0.10786189349194268</v>
      </c>
      <c r="G188" s="135">
        <f>IF(LoanIsNotPaid*LoanIsGood,EndingBalance,"")</f>
        <v>11.7936558360866</v>
      </c>
    </row>
    <row r="189" spans="1:7" ht="15" x14ac:dyDescent="0.25">
      <c r="A189" s="133">
        <f>IF(LoanIsNotPaid*LoanIsGood,PaymentNumber,"")</f>
        <v>180</v>
      </c>
      <c r="B189" s="134">
        <f>IF(LoanIsNotPaid*LoanIsGood,PaymentDate,"")</f>
        <v>42005</v>
      </c>
      <c r="C189" s="135">
        <f>IF(LoanIsNotPaid*LoanIsGood,LoanValue,"")</f>
        <v>11.7936558360866</v>
      </c>
      <c r="D189" s="135">
        <f>IF(LoanIsNotPaid*LoanIsGood,MonthlyPayment,"")</f>
        <v>11.847710092006519</v>
      </c>
      <c r="E189" s="135">
        <f>IF(LoanIsNotPaid*LoanIsGood,Principal,"")</f>
        <v>11.793655836091101</v>
      </c>
      <c r="F189" s="135">
        <f>IF(LoanIsNotPaid*LoanIsGood,InterestAmt,"")</f>
        <v>5.4054255915417557E-2</v>
      </c>
      <c r="G189" s="135">
        <f>IF(LoanIsNotPaid*LoanIsGood,EndingBalance,"")</f>
        <v>-4.5474735088646412E-12</v>
      </c>
    </row>
    <row r="190" spans="1:7" ht="15" x14ac:dyDescent="0.25">
      <c r="A190" s="133" t="str">
        <f>IF(LoanIsNotPaid*LoanIsGood,PaymentNumber,"")</f>
        <v/>
      </c>
      <c r="B190" s="134" t="str">
        <f>IF(LoanIsNotPaid*LoanIsGood,PaymentDate,"")</f>
        <v/>
      </c>
      <c r="C190" s="135" t="str">
        <f>IF(LoanIsNotPaid*LoanIsGood,LoanValue,"")</f>
        <v/>
      </c>
      <c r="D190" s="135" t="str">
        <f>IF(LoanIsNotPaid*LoanIsGood,MonthlyPayment,"")</f>
        <v/>
      </c>
      <c r="E190" s="135" t="str">
        <f>IF(LoanIsNotPaid*LoanIsGood,Principal,"")</f>
        <v/>
      </c>
      <c r="F190" s="135" t="str">
        <f>IF(LoanIsNotPaid*LoanIsGood,InterestAmt,"")</f>
        <v/>
      </c>
      <c r="G190" s="135" t="str">
        <f>IF(LoanIsNotPaid*LoanIsGood,EndingBalance,"")</f>
        <v/>
      </c>
    </row>
    <row r="191" spans="1:7" ht="15" x14ac:dyDescent="0.25">
      <c r="A191" s="133" t="str">
        <f>IF(LoanIsNotPaid*LoanIsGood,PaymentNumber,"")</f>
        <v/>
      </c>
      <c r="B191" s="134" t="str">
        <f>IF(LoanIsNotPaid*LoanIsGood,PaymentDate,"")</f>
        <v/>
      </c>
      <c r="C191" s="135" t="str">
        <f>IF(LoanIsNotPaid*LoanIsGood,LoanValue,"")</f>
        <v/>
      </c>
      <c r="D191" s="135" t="str">
        <f>IF(LoanIsNotPaid*LoanIsGood,MonthlyPayment,"")</f>
        <v/>
      </c>
      <c r="E191" s="135" t="str">
        <f>IF(LoanIsNotPaid*LoanIsGood,Principal,"")</f>
        <v/>
      </c>
      <c r="F191" s="135" t="str">
        <f>IF(LoanIsNotPaid*LoanIsGood,InterestAmt,"")</f>
        <v/>
      </c>
      <c r="G191" s="135" t="str">
        <f>IF(LoanIsNotPaid*LoanIsGood,EndingBalance,"")</f>
        <v/>
      </c>
    </row>
    <row r="192" spans="1:7" ht="15" x14ac:dyDescent="0.25">
      <c r="A192" s="133" t="str">
        <f>IF(LoanIsNotPaid*LoanIsGood,PaymentNumber,"")</f>
        <v/>
      </c>
      <c r="B192" s="134" t="str">
        <f>IF(LoanIsNotPaid*LoanIsGood,PaymentDate,"")</f>
        <v/>
      </c>
      <c r="C192" s="135" t="str">
        <f>IF(LoanIsNotPaid*LoanIsGood,LoanValue,"")</f>
        <v/>
      </c>
      <c r="D192" s="135" t="str">
        <f>IF(LoanIsNotPaid*LoanIsGood,MonthlyPayment,"")</f>
        <v/>
      </c>
      <c r="E192" s="135" t="str">
        <f>IF(LoanIsNotPaid*LoanIsGood,Principal,"")</f>
        <v/>
      </c>
      <c r="F192" s="135" t="str">
        <f>IF(LoanIsNotPaid*LoanIsGood,InterestAmt,"")</f>
        <v/>
      </c>
      <c r="G192" s="135" t="str">
        <f>IF(LoanIsNotPaid*LoanIsGood,EndingBalance,"")</f>
        <v/>
      </c>
    </row>
    <row r="193" spans="1:7" ht="15" x14ac:dyDescent="0.25">
      <c r="A193" s="133" t="str">
        <f>IF(LoanIsNotPaid*LoanIsGood,PaymentNumber,"")</f>
        <v/>
      </c>
      <c r="B193" s="134" t="str">
        <f>IF(LoanIsNotPaid*LoanIsGood,PaymentDate,"")</f>
        <v/>
      </c>
      <c r="C193" s="135" t="str">
        <f>IF(LoanIsNotPaid*LoanIsGood,LoanValue,"")</f>
        <v/>
      </c>
      <c r="D193" s="135" t="str">
        <f>IF(LoanIsNotPaid*LoanIsGood,MonthlyPayment,"")</f>
        <v/>
      </c>
      <c r="E193" s="135" t="str">
        <f>IF(LoanIsNotPaid*LoanIsGood,Principal,"")</f>
        <v/>
      </c>
      <c r="F193" s="135" t="str">
        <f>IF(LoanIsNotPaid*LoanIsGood,InterestAmt,"")</f>
        <v/>
      </c>
      <c r="G193" s="135" t="str">
        <f>IF(LoanIsNotPaid*LoanIsGood,EndingBalance,"")</f>
        <v/>
      </c>
    </row>
    <row r="194" spans="1:7" ht="15" x14ac:dyDescent="0.25">
      <c r="A194" s="133" t="str">
        <f>IF(LoanIsNotPaid*LoanIsGood,PaymentNumber,"")</f>
        <v/>
      </c>
      <c r="B194" s="134" t="str">
        <f>IF(LoanIsNotPaid*LoanIsGood,PaymentDate,"")</f>
        <v/>
      </c>
      <c r="C194" s="135" t="str">
        <f>IF(LoanIsNotPaid*LoanIsGood,LoanValue,"")</f>
        <v/>
      </c>
      <c r="D194" s="135" t="str">
        <f>IF(LoanIsNotPaid*LoanIsGood,MonthlyPayment,"")</f>
        <v/>
      </c>
      <c r="E194" s="135" t="str">
        <f>IF(LoanIsNotPaid*LoanIsGood,Principal,"")</f>
        <v/>
      </c>
      <c r="F194" s="135" t="str">
        <f>IF(LoanIsNotPaid*LoanIsGood,InterestAmt,"")</f>
        <v/>
      </c>
      <c r="G194" s="135" t="str">
        <f>IF(LoanIsNotPaid*LoanIsGood,EndingBalance,"")</f>
        <v/>
      </c>
    </row>
    <row r="195" spans="1:7" ht="15" x14ac:dyDescent="0.25">
      <c r="A195" s="133" t="str">
        <f>IF(LoanIsNotPaid*LoanIsGood,PaymentNumber,"")</f>
        <v/>
      </c>
      <c r="B195" s="134" t="str">
        <f>IF(LoanIsNotPaid*LoanIsGood,PaymentDate,"")</f>
        <v/>
      </c>
      <c r="C195" s="135" t="str">
        <f>IF(LoanIsNotPaid*LoanIsGood,LoanValue,"")</f>
        <v/>
      </c>
      <c r="D195" s="135" t="str">
        <f>IF(LoanIsNotPaid*LoanIsGood,MonthlyPayment,"")</f>
        <v/>
      </c>
      <c r="E195" s="135" t="str">
        <f>IF(LoanIsNotPaid*LoanIsGood,Principal,"")</f>
        <v/>
      </c>
      <c r="F195" s="135" t="str">
        <f>IF(LoanIsNotPaid*LoanIsGood,InterestAmt,"")</f>
        <v/>
      </c>
      <c r="G195" s="135" t="str">
        <f>IF(LoanIsNotPaid*LoanIsGood,EndingBalance,"")</f>
        <v/>
      </c>
    </row>
    <row r="196" spans="1:7" ht="15" x14ac:dyDescent="0.25">
      <c r="A196" s="133" t="str">
        <f>IF(LoanIsNotPaid*LoanIsGood,PaymentNumber,"")</f>
        <v/>
      </c>
      <c r="B196" s="134" t="str">
        <f>IF(LoanIsNotPaid*LoanIsGood,PaymentDate,"")</f>
        <v/>
      </c>
      <c r="C196" s="135" t="str">
        <f>IF(LoanIsNotPaid*LoanIsGood,LoanValue,"")</f>
        <v/>
      </c>
      <c r="D196" s="135" t="str">
        <f>IF(LoanIsNotPaid*LoanIsGood,MonthlyPayment,"")</f>
        <v/>
      </c>
      <c r="E196" s="135" t="str">
        <f>IF(LoanIsNotPaid*LoanIsGood,Principal,"")</f>
        <v/>
      </c>
      <c r="F196" s="135" t="str">
        <f>IF(LoanIsNotPaid*LoanIsGood,InterestAmt,"")</f>
        <v/>
      </c>
      <c r="G196" s="135" t="str">
        <f>IF(LoanIsNotPaid*LoanIsGood,EndingBalance,"")</f>
        <v/>
      </c>
    </row>
    <row r="197" spans="1:7" ht="15" x14ac:dyDescent="0.25">
      <c r="A197" s="133" t="str">
        <f>IF(LoanIsNotPaid*LoanIsGood,PaymentNumber,"")</f>
        <v/>
      </c>
      <c r="B197" s="134" t="str">
        <f>IF(LoanIsNotPaid*LoanIsGood,PaymentDate,"")</f>
        <v/>
      </c>
      <c r="C197" s="135" t="str">
        <f>IF(LoanIsNotPaid*LoanIsGood,LoanValue,"")</f>
        <v/>
      </c>
      <c r="D197" s="135" t="str">
        <f>IF(LoanIsNotPaid*LoanIsGood,MonthlyPayment,"")</f>
        <v/>
      </c>
      <c r="E197" s="135" t="str">
        <f>IF(LoanIsNotPaid*LoanIsGood,Principal,"")</f>
        <v/>
      </c>
      <c r="F197" s="135" t="str">
        <f>IF(LoanIsNotPaid*LoanIsGood,InterestAmt,"")</f>
        <v/>
      </c>
      <c r="G197" s="135" t="str">
        <f>IF(LoanIsNotPaid*LoanIsGood,EndingBalance,"")</f>
        <v/>
      </c>
    </row>
    <row r="198" spans="1:7" ht="15" x14ac:dyDescent="0.25">
      <c r="A198" s="133" t="str">
        <f>IF(LoanIsNotPaid*LoanIsGood,PaymentNumber,"")</f>
        <v/>
      </c>
      <c r="B198" s="134" t="str">
        <f>IF(LoanIsNotPaid*LoanIsGood,PaymentDate,"")</f>
        <v/>
      </c>
      <c r="C198" s="135" t="str">
        <f>IF(LoanIsNotPaid*LoanIsGood,LoanValue,"")</f>
        <v/>
      </c>
      <c r="D198" s="135" t="str">
        <f>IF(LoanIsNotPaid*LoanIsGood,MonthlyPayment,"")</f>
        <v/>
      </c>
      <c r="E198" s="135" t="str">
        <f>IF(LoanIsNotPaid*LoanIsGood,Principal,"")</f>
        <v/>
      </c>
      <c r="F198" s="135" t="str">
        <f>IF(LoanIsNotPaid*LoanIsGood,InterestAmt,"")</f>
        <v/>
      </c>
      <c r="G198" s="135" t="str">
        <f>IF(LoanIsNotPaid*LoanIsGood,EndingBalance,"")</f>
        <v/>
      </c>
    </row>
    <row r="199" spans="1:7" ht="15" x14ac:dyDescent="0.25">
      <c r="A199" s="133" t="str">
        <f>IF(LoanIsNotPaid*LoanIsGood,PaymentNumber,"")</f>
        <v/>
      </c>
      <c r="B199" s="134" t="str">
        <f>IF(LoanIsNotPaid*LoanIsGood,PaymentDate,"")</f>
        <v/>
      </c>
      <c r="C199" s="135" t="str">
        <f>IF(LoanIsNotPaid*LoanIsGood,LoanValue,"")</f>
        <v/>
      </c>
      <c r="D199" s="135" t="str">
        <f>IF(LoanIsNotPaid*LoanIsGood,MonthlyPayment,"")</f>
        <v/>
      </c>
      <c r="E199" s="135" t="str">
        <f>IF(LoanIsNotPaid*LoanIsGood,Principal,"")</f>
        <v/>
      </c>
      <c r="F199" s="135" t="str">
        <f>IF(LoanIsNotPaid*LoanIsGood,InterestAmt,"")</f>
        <v/>
      </c>
      <c r="G199" s="135" t="str">
        <f>IF(LoanIsNotPaid*LoanIsGood,EndingBalance,"")</f>
        <v/>
      </c>
    </row>
    <row r="200" spans="1:7" ht="15" x14ac:dyDescent="0.25">
      <c r="A200" s="133" t="str">
        <f>IF(LoanIsNotPaid*LoanIsGood,PaymentNumber,"")</f>
        <v/>
      </c>
      <c r="B200" s="134" t="str">
        <f>IF(LoanIsNotPaid*LoanIsGood,PaymentDate,"")</f>
        <v/>
      </c>
      <c r="C200" s="135" t="str">
        <f>IF(LoanIsNotPaid*LoanIsGood,LoanValue,"")</f>
        <v/>
      </c>
      <c r="D200" s="135" t="str">
        <f>IF(LoanIsNotPaid*LoanIsGood,MonthlyPayment,"")</f>
        <v/>
      </c>
      <c r="E200" s="135" t="str">
        <f>IF(LoanIsNotPaid*LoanIsGood,Principal,"")</f>
        <v/>
      </c>
      <c r="F200" s="135" t="str">
        <f>IF(LoanIsNotPaid*LoanIsGood,InterestAmt,"")</f>
        <v/>
      </c>
      <c r="G200" s="135" t="str">
        <f>IF(LoanIsNotPaid*LoanIsGood,EndingBalance,"")</f>
        <v/>
      </c>
    </row>
    <row r="201" spans="1:7" ht="15" x14ac:dyDescent="0.25">
      <c r="A201" s="133" t="str">
        <f>IF(LoanIsNotPaid*LoanIsGood,PaymentNumber,"")</f>
        <v/>
      </c>
      <c r="B201" s="134" t="str">
        <f>IF(LoanIsNotPaid*LoanIsGood,PaymentDate,"")</f>
        <v/>
      </c>
      <c r="C201" s="135" t="str">
        <f>IF(LoanIsNotPaid*LoanIsGood,LoanValue,"")</f>
        <v/>
      </c>
      <c r="D201" s="135" t="str">
        <f>IF(LoanIsNotPaid*LoanIsGood,MonthlyPayment,"")</f>
        <v/>
      </c>
      <c r="E201" s="135" t="str">
        <f>IF(LoanIsNotPaid*LoanIsGood,Principal,"")</f>
        <v/>
      </c>
      <c r="F201" s="135" t="str">
        <f>IF(LoanIsNotPaid*LoanIsGood,InterestAmt,"")</f>
        <v/>
      </c>
      <c r="G201" s="135" t="str">
        <f>IF(LoanIsNotPaid*LoanIsGood,EndingBalance,"")</f>
        <v/>
      </c>
    </row>
    <row r="202" spans="1:7" ht="15" x14ac:dyDescent="0.25">
      <c r="A202" s="133" t="str">
        <f>IF(LoanIsNotPaid*LoanIsGood,PaymentNumber,"")</f>
        <v/>
      </c>
      <c r="B202" s="134" t="str">
        <f>IF(LoanIsNotPaid*LoanIsGood,PaymentDate,"")</f>
        <v/>
      </c>
      <c r="C202" s="135" t="str">
        <f>IF(LoanIsNotPaid*LoanIsGood,LoanValue,"")</f>
        <v/>
      </c>
      <c r="D202" s="135" t="str">
        <f>IF(LoanIsNotPaid*LoanIsGood,MonthlyPayment,"")</f>
        <v/>
      </c>
      <c r="E202" s="135" t="str">
        <f>IF(LoanIsNotPaid*LoanIsGood,Principal,"")</f>
        <v/>
      </c>
      <c r="F202" s="135" t="str">
        <f>IF(LoanIsNotPaid*LoanIsGood,InterestAmt,"")</f>
        <v/>
      </c>
      <c r="G202" s="135" t="str">
        <f>IF(LoanIsNotPaid*LoanIsGood,EndingBalance,"")</f>
        <v/>
      </c>
    </row>
    <row r="203" spans="1:7" ht="15" x14ac:dyDescent="0.25">
      <c r="A203" s="133" t="str">
        <f>IF(LoanIsNotPaid*LoanIsGood,PaymentNumber,"")</f>
        <v/>
      </c>
      <c r="B203" s="134" t="str">
        <f>IF(LoanIsNotPaid*LoanIsGood,PaymentDate,"")</f>
        <v/>
      </c>
      <c r="C203" s="135" t="str">
        <f>IF(LoanIsNotPaid*LoanIsGood,LoanValue,"")</f>
        <v/>
      </c>
      <c r="D203" s="135" t="str">
        <f>IF(LoanIsNotPaid*LoanIsGood,MonthlyPayment,"")</f>
        <v/>
      </c>
      <c r="E203" s="135" t="str">
        <f>IF(LoanIsNotPaid*LoanIsGood,Principal,"")</f>
        <v/>
      </c>
      <c r="F203" s="135" t="str">
        <f>IF(LoanIsNotPaid*LoanIsGood,InterestAmt,"")</f>
        <v/>
      </c>
      <c r="G203" s="135" t="str">
        <f>IF(LoanIsNotPaid*LoanIsGood,EndingBalance,"")</f>
        <v/>
      </c>
    </row>
    <row r="204" spans="1:7" ht="15" x14ac:dyDescent="0.25">
      <c r="A204" s="133" t="str">
        <f>IF(LoanIsNotPaid*LoanIsGood,PaymentNumber,"")</f>
        <v/>
      </c>
      <c r="B204" s="134" t="str">
        <f>IF(LoanIsNotPaid*LoanIsGood,PaymentDate,"")</f>
        <v/>
      </c>
      <c r="C204" s="135" t="str">
        <f>IF(LoanIsNotPaid*LoanIsGood,LoanValue,"")</f>
        <v/>
      </c>
      <c r="D204" s="135" t="str">
        <f>IF(LoanIsNotPaid*LoanIsGood,MonthlyPayment,"")</f>
        <v/>
      </c>
      <c r="E204" s="135" t="str">
        <f>IF(LoanIsNotPaid*LoanIsGood,Principal,"")</f>
        <v/>
      </c>
      <c r="F204" s="135" t="str">
        <f>IF(LoanIsNotPaid*LoanIsGood,InterestAmt,"")</f>
        <v/>
      </c>
      <c r="G204" s="135" t="str">
        <f>IF(LoanIsNotPaid*LoanIsGood,EndingBalance,"")</f>
        <v/>
      </c>
    </row>
    <row r="205" spans="1:7" ht="15" x14ac:dyDescent="0.25">
      <c r="A205" s="133" t="str">
        <f>IF(LoanIsNotPaid*LoanIsGood,PaymentNumber,"")</f>
        <v/>
      </c>
      <c r="B205" s="134" t="str">
        <f>IF(LoanIsNotPaid*LoanIsGood,PaymentDate,"")</f>
        <v/>
      </c>
      <c r="C205" s="135" t="str">
        <f>IF(LoanIsNotPaid*LoanIsGood,LoanValue,"")</f>
        <v/>
      </c>
      <c r="D205" s="135" t="str">
        <f>IF(LoanIsNotPaid*LoanIsGood,MonthlyPayment,"")</f>
        <v/>
      </c>
      <c r="E205" s="135" t="str">
        <f>IF(LoanIsNotPaid*LoanIsGood,Principal,"")</f>
        <v/>
      </c>
      <c r="F205" s="135" t="str">
        <f>IF(LoanIsNotPaid*LoanIsGood,InterestAmt,"")</f>
        <v/>
      </c>
      <c r="G205" s="135" t="str">
        <f>IF(LoanIsNotPaid*LoanIsGood,EndingBalance,"")</f>
        <v/>
      </c>
    </row>
    <row r="206" spans="1:7" ht="15" x14ac:dyDescent="0.25">
      <c r="A206" s="133" t="str">
        <f>IF(LoanIsNotPaid*LoanIsGood,PaymentNumber,"")</f>
        <v/>
      </c>
      <c r="B206" s="134" t="str">
        <f>IF(LoanIsNotPaid*LoanIsGood,PaymentDate,"")</f>
        <v/>
      </c>
      <c r="C206" s="135" t="str">
        <f>IF(LoanIsNotPaid*LoanIsGood,LoanValue,"")</f>
        <v/>
      </c>
      <c r="D206" s="135" t="str">
        <f>IF(LoanIsNotPaid*LoanIsGood,MonthlyPayment,"")</f>
        <v/>
      </c>
      <c r="E206" s="135" t="str">
        <f>IF(LoanIsNotPaid*LoanIsGood,Principal,"")</f>
        <v/>
      </c>
      <c r="F206" s="135" t="str">
        <f>IF(LoanIsNotPaid*LoanIsGood,InterestAmt,"")</f>
        <v/>
      </c>
      <c r="G206" s="135" t="str">
        <f>IF(LoanIsNotPaid*LoanIsGood,EndingBalance,"")</f>
        <v/>
      </c>
    </row>
    <row r="207" spans="1:7" ht="15" x14ac:dyDescent="0.25">
      <c r="A207" s="133" t="str">
        <f>IF(LoanIsNotPaid*LoanIsGood,PaymentNumber,"")</f>
        <v/>
      </c>
      <c r="B207" s="134" t="str">
        <f>IF(LoanIsNotPaid*LoanIsGood,PaymentDate,"")</f>
        <v/>
      </c>
      <c r="C207" s="135" t="str">
        <f>IF(LoanIsNotPaid*LoanIsGood,LoanValue,"")</f>
        <v/>
      </c>
      <c r="D207" s="135" t="str">
        <f>IF(LoanIsNotPaid*LoanIsGood,MonthlyPayment,"")</f>
        <v/>
      </c>
      <c r="E207" s="135" t="str">
        <f>IF(LoanIsNotPaid*LoanIsGood,Principal,"")</f>
        <v/>
      </c>
      <c r="F207" s="135" t="str">
        <f>IF(LoanIsNotPaid*LoanIsGood,InterestAmt,"")</f>
        <v/>
      </c>
      <c r="G207" s="135" t="str">
        <f>IF(LoanIsNotPaid*LoanIsGood,EndingBalance,"")</f>
        <v/>
      </c>
    </row>
    <row r="208" spans="1:7" ht="15" x14ac:dyDescent="0.25">
      <c r="A208" s="133" t="str">
        <f>IF(LoanIsNotPaid*LoanIsGood,PaymentNumber,"")</f>
        <v/>
      </c>
      <c r="B208" s="134" t="str">
        <f>IF(LoanIsNotPaid*LoanIsGood,PaymentDate,"")</f>
        <v/>
      </c>
      <c r="C208" s="135" t="str">
        <f>IF(LoanIsNotPaid*LoanIsGood,LoanValue,"")</f>
        <v/>
      </c>
      <c r="D208" s="135" t="str">
        <f>IF(LoanIsNotPaid*LoanIsGood,MonthlyPayment,"")</f>
        <v/>
      </c>
      <c r="E208" s="135" t="str">
        <f>IF(LoanIsNotPaid*LoanIsGood,Principal,"")</f>
        <v/>
      </c>
      <c r="F208" s="135" t="str">
        <f>IF(LoanIsNotPaid*LoanIsGood,InterestAmt,"")</f>
        <v/>
      </c>
      <c r="G208" s="135" t="str">
        <f>IF(LoanIsNotPaid*LoanIsGood,EndingBalance,"")</f>
        <v/>
      </c>
    </row>
    <row r="209" spans="1:7" ht="15" x14ac:dyDescent="0.25">
      <c r="A209" s="133" t="str">
        <f>IF(LoanIsNotPaid*LoanIsGood,PaymentNumber,"")</f>
        <v/>
      </c>
      <c r="B209" s="134" t="str">
        <f>IF(LoanIsNotPaid*LoanIsGood,PaymentDate,"")</f>
        <v/>
      </c>
      <c r="C209" s="135" t="str">
        <f>IF(LoanIsNotPaid*LoanIsGood,LoanValue,"")</f>
        <v/>
      </c>
      <c r="D209" s="135" t="str">
        <f>IF(LoanIsNotPaid*LoanIsGood,MonthlyPayment,"")</f>
        <v/>
      </c>
      <c r="E209" s="135" t="str">
        <f>IF(LoanIsNotPaid*LoanIsGood,Principal,"")</f>
        <v/>
      </c>
      <c r="F209" s="135" t="str">
        <f>IF(LoanIsNotPaid*LoanIsGood,InterestAmt,"")</f>
        <v/>
      </c>
      <c r="G209" s="135" t="str">
        <f>IF(LoanIsNotPaid*LoanIsGood,EndingBalance,"")</f>
        <v/>
      </c>
    </row>
    <row r="210" spans="1:7" ht="15" x14ac:dyDescent="0.25">
      <c r="A210" s="133" t="str">
        <f>IF(LoanIsNotPaid*LoanIsGood,PaymentNumber,"")</f>
        <v/>
      </c>
      <c r="B210" s="134" t="str">
        <f>IF(LoanIsNotPaid*LoanIsGood,PaymentDate,"")</f>
        <v/>
      </c>
      <c r="C210" s="135" t="str">
        <f>IF(LoanIsNotPaid*LoanIsGood,LoanValue,"")</f>
        <v/>
      </c>
      <c r="D210" s="135" t="str">
        <f>IF(LoanIsNotPaid*LoanIsGood,MonthlyPayment,"")</f>
        <v/>
      </c>
      <c r="E210" s="135" t="str">
        <f>IF(LoanIsNotPaid*LoanIsGood,Principal,"")</f>
        <v/>
      </c>
      <c r="F210" s="135" t="str">
        <f>IF(LoanIsNotPaid*LoanIsGood,InterestAmt,"")</f>
        <v/>
      </c>
      <c r="G210" s="135" t="str">
        <f>IF(LoanIsNotPaid*LoanIsGood,EndingBalance,"")</f>
        <v/>
      </c>
    </row>
    <row r="211" spans="1:7" ht="15" x14ac:dyDescent="0.25">
      <c r="A211" s="133" t="str">
        <f>IF(LoanIsNotPaid*LoanIsGood,PaymentNumber,"")</f>
        <v/>
      </c>
      <c r="B211" s="134" t="str">
        <f>IF(LoanIsNotPaid*LoanIsGood,PaymentDate,"")</f>
        <v/>
      </c>
      <c r="C211" s="135" t="str">
        <f>IF(LoanIsNotPaid*LoanIsGood,LoanValue,"")</f>
        <v/>
      </c>
      <c r="D211" s="135" t="str">
        <f>IF(LoanIsNotPaid*LoanIsGood,MonthlyPayment,"")</f>
        <v/>
      </c>
      <c r="E211" s="135" t="str">
        <f>IF(LoanIsNotPaid*LoanIsGood,Principal,"")</f>
        <v/>
      </c>
      <c r="F211" s="135" t="str">
        <f>IF(LoanIsNotPaid*LoanIsGood,InterestAmt,"")</f>
        <v/>
      </c>
      <c r="G211" s="135" t="str">
        <f>IF(LoanIsNotPaid*LoanIsGood,EndingBalance,"")</f>
        <v/>
      </c>
    </row>
    <row r="212" spans="1:7" ht="15" x14ac:dyDescent="0.25">
      <c r="A212" s="133" t="str">
        <f>IF(LoanIsNotPaid*LoanIsGood,PaymentNumber,"")</f>
        <v/>
      </c>
      <c r="B212" s="134" t="str">
        <f>IF(LoanIsNotPaid*LoanIsGood,PaymentDate,"")</f>
        <v/>
      </c>
      <c r="C212" s="135" t="str">
        <f>IF(LoanIsNotPaid*LoanIsGood,LoanValue,"")</f>
        <v/>
      </c>
      <c r="D212" s="135" t="str">
        <f>IF(LoanIsNotPaid*LoanIsGood,MonthlyPayment,"")</f>
        <v/>
      </c>
      <c r="E212" s="135" t="str">
        <f>IF(LoanIsNotPaid*LoanIsGood,Principal,"")</f>
        <v/>
      </c>
      <c r="F212" s="135" t="str">
        <f>IF(LoanIsNotPaid*LoanIsGood,InterestAmt,"")</f>
        <v/>
      </c>
      <c r="G212" s="135" t="str">
        <f>IF(LoanIsNotPaid*LoanIsGood,EndingBalance,"")</f>
        <v/>
      </c>
    </row>
    <row r="213" spans="1:7" ht="15" x14ac:dyDescent="0.25">
      <c r="A213" s="133" t="str">
        <f>IF(LoanIsNotPaid*LoanIsGood,PaymentNumber,"")</f>
        <v/>
      </c>
      <c r="B213" s="134" t="str">
        <f>IF(LoanIsNotPaid*LoanIsGood,PaymentDate,"")</f>
        <v/>
      </c>
      <c r="C213" s="135" t="str">
        <f>IF(LoanIsNotPaid*LoanIsGood,LoanValue,"")</f>
        <v/>
      </c>
      <c r="D213" s="135" t="str">
        <f>IF(LoanIsNotPaid*LoanIsGood,MonthlyPayment,"")</f>
        <v/>
      </c>
      <c r="E213" s="135" t="str">
        <f>IF(LoanIsNotPaid*LoanIsGood,Principal,"")</f>
        <v/>
      </c>
      <c r="F213" s="135" t="str">
        <f>IF(LoanIsNotPaid*LoanIsGood,InterestAmt,"")</f>
        <v/>
      </c>
      <c r="G213" s="135" t="str">
        <f>IF(LoanIsNotPaid*LoanIsGood,EndingBalance,"")</f>
        <v/>
      </c>
    </row>
    <row r="214" spans="1:7" ht="15" x14ac:dyDescent="0.25">
      <c r="A214" s="133" t="str">
        <f>IF(LoanIsNotPaid*LoanIsGood,PaymentNumber,"")</f>
        <v/>
      </c>
      <c r="B214" s="134" t="str">
        <f>IF(LoanIsNotPaid*LoanIsGood,PaymentDate,"")</f>
        <v/>
      </c>
      <c r="C214" s="135" t="str">
        <f>IF(LoanIsNotPaid*LoanIsGood,LoanValue,"")</f>
        <v/>
      </c>
      <c r="D214" s="135" t="str">
        <f>IF(LoanIsNotPaid*LoanIsGood,MonthlyPayment,"")</f>
        <v/>
      </c>
      <c r="E214" s="135" t="str">
        <f>IF(LoanIsNotPaid*LoanIsGood,Principal,"")</f>
        <v/>
      </c>
      <c r="F214" s="135" t="str">
        <f>IF(LoanIsNotPaid*LoanIsGood,InterestAmt,"")</f>
        <v/>
      </c>
      <c r="G214" s="135" t="str">
        <f>IF(LoanIsNotPaid*LoanIsGood,EndingBalance,"")</f>
        <v/>
      </c>
    </row>
    <row r="215" spans="1:7" ht="15" x14ac:dyDescent="0.25">
      <c r="A215" s="133" t="str">
        <f>IF(LoanIsNotPaid*LoanIsGood,PaymentNumber,"")</f>
        <v/>
      </c>
      <c r="B215" s="134" t="str">
        <f>IF(LoanIsNotPaid*LoanIsGood,PaymentDate,"")</f>
        <v/>
      </c>
      <c r="C215" s="135" t="str">
        <f>IF(LoanIsNotPaid*LoanIsGood,LoanValue,"")</f>
        <v/>
      </c>
      <c r="D215" s="135" t="str">
        <f>IF(LoanIsNotPaid*LoanIsGood,MonthlyPayment,"")</f>
        <v/>
      </c>
      <c r="E215" s="135" t="str">
        <f>IF(LoanIsNotPaid*LoanIsGood,Principal,"")</f>
        <v/>
      </c>
      <c r="F215" s="135" t="str">
        <f>IF(LoanIsNotPaid*LoanIsGood,InterestAmt,"")</f>
        <v/>
      </c>
      <c r="G215" s="135" t="str">
        <f>IF(LoanIsNotPaid*LoanIsGood,EndingBalance,"")</f>
        <v/>
      </c>
    </row>
    <row r="216" spans="1:7" ht="15" x14ac:dyDescent="0.25">
      <c r="A216" s="133" t="str">
        <f>IF(LoanIsNotPaid*LoanIsGood,PaymentNumber,"")</f>
        <v/>
      </c>
      <c r="B216" s="134" t="str">
        <f>IF(LoanIsNotPaid*LoanIsGood,PaymentDate,"")</f>
        <v/>
      </c>
      <c r="C216" s="135" t="str">
        <f>IF(LoanIsNotPaid*LoanIsGood,LoanValue,"")</f>
        <v/>
      </c>
      <c r="D216" s="135" t="str">
        <f>IF(LoanIsNotPaid*LoanIsGood,MonthlyPayment,"")</f>
        <v/>
      </c>
      <c r="E216" s="135" t="str">
        <f>IF(LoanIsNotPaid*LoanIsGood,Principal,"")</f>
        <v/>
      </c>
      <c r="F216" s="135" t="str">
        <f>IF(LoanIsNotPaid*LoanIsGood,InterestAmt,"")</f>
        <v/>
      </c>
      <c r="G216" s="135" t="str">
        <f>IF(LoanIsNotPaid*LoanIsGood,EndingBalance,"")</f>
        <v/>
      </c>
    </row>
    <row r="217" spans="1:7" ht="15" x14ac:dyDescent="0.25">
      <c r="A217" s="133" t="str">
        <f>IF(LoanIsNotPaid*LoanIsGood,PaymentNumber,"")</f>
        <v/>
      </c>
      <c r="B217" s="134" t="str">
        <f>IF(LoanIsNotPaid*LoanIsGood,PaymentDate,"")</f>
        <v/>
      </c>
      <c r="C217" s="135" t="str">
        <f>IF(LoanIsNotPaid*LoanIsGood,LoanValue,"")</f>
        <v/>
      </c>
      <c r="D217" s="135" t="str">
        <f>IF(LoanIsNotPaid*LoanIsGood,MonthlyPayment,"")</f>
        <v/>
      </c>
      <c r="E217" s="135" t="str">
        <f>IF(LoanIsNotPaid*LoanIsGood,Principal,"")</f>
        <v/>
      </c>
      <c r="F217" s="135" t="str">
        <f>IF(LoanIsNotPaid*LoanIsGood,InterestAmt,"")</f>
        <v/>
      </c>
      <c r="G217" s="135" t="str">
        <f>IF(LoanIsNotPaid*LoanIsGood,EndingBalance,"")</f>
        <v/>
      </c>
    </row>
    <row r="218" spans="1:7" ht="15" x14ac:dyDescent="0.25">
      <c r="A218" s="133" t="str">
        <f>IF(LoanIsNotPaid*LoanIsGood,PaymentNumber,"")</f>
        <v/>
      </c>
      <c r="B218" s="134" t="str">
        <f>IF(LoanIsNotPaid*LoanIsGood,PaymentDate,"")</f>
        <v/>
      </c>
      <c r="C218" s="135" t="str">
        <f>IF(LoanIsNotPaid*LoanIsGood,LoanValue,"")</f>
        <v/>
      </c>
      <c r="D218" s="135" t="str">
        <f>IF(LoanIsNotPaid*LoanIsGood,MonthlyPayment,"")</f>
        <v/>
      </c>
      <c r="E218" s="135" t="str">
        <f>IF(LoanIsNotPaid*LoanIsGood,Principal,"")</f>
        <v/>
      </c>
      <c r="F218" s="135" t="str">
        <f>IF(LoanIsNotPaid*LoanIsGood,InterestAmt,"")</f>
        <v/>
      </c>
      <c r="G218" s="135" t="str">
        <f>IF(LoanIsNotPaid*LoanIsGood,EndingBalance,"")</f>
        <v/>
      </c>
    </row>
    <row r="219" spans="1:7" ht="15" x14ac:dyDescent="0.25">
      <c r="A219" s="133" t="str">
        <f>IF(LoanIsNotPaid*LoanIsGood,PaymentNumber,"")</f>
        <v/>
      </c>
      <c r="B219" s="134" t="str">
        <f>IF(LoanIsNotPaid*LoanIsGood,PaymentDate,"")</f>
        <v/>
      </c>
      <c r="C219" s="135" t="str">
        <f>IF(LoanIsNotPaid*LoanIsGood,LoanValue,"")</f>
        <v/>
      </c>
      <c r="D219" s="135" t="str">
        <f>IF(LoanIsNotPaid*LoanIsGood,MonthlyPayment,"")</f>
        <v/>
      </c>
      <c r="E219" s="135" t="str">
        <f>IF(LoanIsNotPaid*LoanIsGood,Principal,"")</f>
        <v/>
      </c>
      <c r="F219" s="135" t="str">
        <f>IF(LoanIsNotPaid*LoanIsGood,InterestAmt,"")</f>
        <v/>
      </c>
      <c r="G219" s="135" t="str">
        <f>IF(LoanIsNotPaid*LoanIsGood,EndingBalance,"")</f>
        <v/>
      </c>
    </row>
    <row r="220" spans="1:7" ht="15" x14ac:dyDescent="0.25">
      <c r="A220" s="133" t="str">
        <f>IF(LoanIsNotPaid*LoanIsGood,PaymentNumber,"")</f>
        <v/>
      </c>
      <c r="B220" s="134" t="str">
        <f>IF(LoanIsNotPaid*LoanIsGood,PaymentDate,"")</f>
        <v/>
      </c>
      <c r="C220" s="135" t="str">
        <f>IF(LoanIsNotPaid*LoanIsGood,LoanValue,"")</f>
        <v/>
      </c>
      <c r="D220" s="135" t="str">
        <f>IF(LoanIsNotPaid*LoanIsGood,MonthlyPayment,"")</f>
        <v/>
      </c>
      <c r="E220" s="135" t="str">
        <f>IF(LoanIsNotPaid*LoanIsGood,Principal,"")</f>
        <v/>
      </c>
      <c r="F220" s="135" t="str">
        <f>IF(LoanIsNotPaid*LoanIsGood,InterestAmt,"")</f>
        <v/>
      </c>
      <c r="G220" s="135" t="str">
        <f>IF(LoanIsNotPaid*LoanIsGood,EndingBalance,"")</f>
        <v/>
      </c>
    </row>
    <row r="221" spans="1:7" ht="15" x14ac:dyDescent="0.25">
      <c r="A221" s="133" t="str">
        <f>IF(LoanIsNotPaid*LoanIsGood,PaymentNumber,"")</f>
        <v/>
      </c>
      <c r="B221" s="134" t="str">
        <f>IF(LoanIsNotPaid*LoanIsGood,PaymentDate,"")</f>
        <v/>
      </c>
      <c r="C221" s="135" t="str">
        <f>IF(LoanIsNotPaid*LoanIsGood,LoanValue,"")</f>
        <v/>
      </c>
      <c r="D221" s="135" t="str">
        <f>IF(LoanIsNotPaid*LoanIsGood,MonthlyPayment,"")</f>
        <v/>
      </c>
      <c r="E221" s="135" t="str">
        <f>IF(LoanIsNotPaid*LoanIsGood,Principal,"")</f>
        <v/>
      </c>
      <c r="F221" s="135" t="str">
        <f>IF(LoanIsNotPaid*LoanIsGood,InterestAmt,"")</f>
        <v/>
      </c>
      <c r="G221" s="135" t="str">
        <f>IF(LoanIsNotPaid*LoanIsGood,EndingBalance,"")</f>
        <v/>
      </c>
    </row>
    <row r="222" spans="1:7" ht="15" x14ac:dyDescent="0.25">
      <c r="A222" s="133" t="str">
        <f>IF(LoanIsNotPaid*LoanIsGood,PaymentNumber,"")</f>
        <v/>
      </c>
      <c r="B222" s="134" t="str">
        <f>IF(LoanIsNotPaid*LoanIsGood,PaymentDate,"")</f>
        <v/>
      </c>
      <c r="C222" s="135" t="str">
        <f>IF(LoanIsNotPaid*LoanIsGood,LoanValue,"")</f>
        <v/>
      </c>
      <c r="D222" s="135" t="str">
        <f>IF(LoanIsNotPaid*LoanIsGood,MonthlyPayment,"")</f>
        <v/>
      </c>
      <c r="E222" s="135" t="str">
        <f>IF(LoanIsNotPaid*LoanIsGood,Principal,"")</f>
        <v/>
      </c>
      <c r="F222" s="135" t="str">
        <f>IF(LoanIsNotPaid*LoanIsGood,InterestAmt,"")</f>
        <v/>
      </c>
      <c r="G222" s="135" t="str">
        <f>IF(LoanIsNotPaid*LoanIsGood,EndingBalance,"")</f>
        <v/>
      </c>
    </row>
    <row r="223" spans="1:7" ht="15" x14ac:dyDescent="0.25">
      <c r="A223" s="133" t="str">
        <f>IF(LoanIsNotPaid*LoanIsGood,PaymentNumber,"")</f>
        <v/>
      </c>
      <c r="B223" s="134" t="str">
        <f>IF(LoanIsNotPaid*LoanIsGood,PaymentDate,"")</f>
        <v/>
      </c>
      <c r="C223" s="135" t="str">
        <f>IF(LoanIsNotPaid*LoanIsGood,LoanValue,"")</f>
        <v/>
      </c>
      <c r="D223" s="135" t="str">
        <f>IF(LoanIsNotPaid*LoanIsGood,MonthlyPayment,"")</f>
        <v/>
      </c>
      <c r="E223" s="135" t="str">
        <f>IF(LoanIsNotPaid*LoanIsGood,Principal,"")</f>
        <v/>
      </c>
      <c r="F223" s="135" t="str">
        <f>IF(LoanIsNotPaid*LoanIsGood,InterestAmt,"")</f>
        <v/>
      </c>
      <c r="G223" s="135" t="str">
        <f>IF(LoanIsNotPaid*LoanIsGood,EndingBalance,"")</f>
        <v/>
      </c>
    </row>
    <row r="224" spans="1:7" ht="15" x14ac:dyDescent="0.25">
      <c r="A224" s="133" t="str">
        <f>IF(LoanIsNotPaid*LoanIsGood,PaymentNumber,"")</f>
        <v/>
      </c>
      <c r="B224" s="134" t="str">
        <f>IF(LoanIsNotPaid*LoanIsGood,PaymentDate,"")</f>
        <v/>
      </c>
      <c r="C224" s="135" t="str">
        <f>IF(LoanIsNotPaid*LoanIsGood,LoanValue,"")</f>
        <v/>
      </c>
      <c r="D224" s="135" t="str">
        <f>IF(LoanIsNotPaid*LoanIsGood,MonthlyPayment,"")</f>
        <v/>
      </c>
      <c r="E224" s="135" t="str">
        <f>IF(LoanIsNotPaid*LoanIsGood,Principal,"")</f>
        <v/>
      </c>
      <c r="F224" s="135" t="str">
        <f>IF(LoanIsNotPaid*LoanIsGood,InterestAmt,"")</f>
        <v/>
      </c>
      <c r="G224" s="135" t="str">
        <f>IF(LoanIsNotPaid*LoanIsGood,EndingBalance,"")</f>
        <v/>
      </c>
    </row>
    <row r="225" spans="1:7" ht="15" x14ac:dyDescent="0.25">
      <c r="A225" s="133" t="str">
        <f>IF(LoanIsNotPaid*LoanIsGood,PaymentNumber,"")</f>
        <v/>
      </c>
      <c r="B225" s="134" t="str">
        <f>IF(LoanIsNotPaid*LoanIsGood,PaymentDate,"")</f>
        <v/>
      </c>
      <c r="C225" s="135" t="str">
        <f>IF(LoanIsNotPaid*LoanIsGood,LoanValue,"")</f>
        <v/>
      </c>
      <c r="D225" s="135" t="str">
        <f>IF(LoanIsNotPaid*LoanIsGood,MonthlyPayment,"")</f>
        <v/>
      </c>
      <c r="E225" s="135" t="str">
        <f>IF(LoanIsNotPaid*LoanIsGood,Principal,"")</f>
        <v/>
      </c>
      <c r="F225" s="135" t="str">
        <f>IF(LoanIsNotPaid*LoanIsGood,InterestAmt,"")</f>
        <v/>
      </c>
      <c r="G225" s="135" t="str">
        <f>IF(LoanIsNotPaid*LoanIsGood,EndingBalance,"")</f>
        <v/>
      </c>
    </row>
    <row r="226" spans="1:7" ht="15" x14ac:dyDescent="0.25">
      <c r="A226" s="133" t="str">
        <f>IF(LoanIsNotPaid*LoanIsGood,PaymentNumber,"")</f>
        <v/>
      </c>
      <c r="B226" s="134" t="str">
        <f>IF(LoanIsNotPaid*LoanIsGood,PaymentDate,"")</f>
        <v/>
      </c>
      <c r="C226" s="135" t="str">
        <f>IF(LoanIsNotPaid*LoanIsGood,LoanValue,"")</f>
        <v/>
      </c>
      <c r="D226" s="135" t="str">
        <f>IF(LoanIsNotPaid*LoanIsGood,MonthlyPayment,"")</f>
        <v/>
      </c>
      <c r="E226" s="135" t="str">
        <f>IF(LoanIsNotPaid*LoanIsGood,Principal,"")</f>
        <v/>
      </c>
      <c r="F226" s="135" t="str">
        <f>IF(LoanIsNotPaid*LoanIsGood,InterestAmt,"")</f>
        <v/>
      </c>
      <c r="G226" s="135" t="str">
        <f>IF(LoanIsNotPaid*LoanIsGood,EndingBalance,"")</f>
        <v/>
      </c>
    </row>
    <row r="227" spans="1:7" ht="15" x14ac:dyDescent="0.25">
      <c r="A227" s="133" t="str">
        <f>IF(LoanIsNotPaid*LoanIsGood,PaymentNumber,"")</f>
        <v/>
      </c>
      <c r="B227" s="134" t="str">
        <f>IF(LoanIsNotPaid*LoanIsGood,PaymentDate,"")</f>
        <v/>
      </c>
      <c r="C227" s="135" t="str">
        <f>IF(LoanIsNotPaid*LoanIsGood,LoanValue,"")</f>
        <v/>
      </c>
      <c r="D227" s="135" t="str">
        <f>IF(LoanIsNotPaid*LoanIsGood,MonthlyPayment,"")</f>
        <v/>
      </c>
      <c r="E227" s="135" t="str">
        <f>IF(LoanIsNotPaid*LoanIsGood,Principal,"")</f>
        <v/>
      </c>
      <c r="F227" s="135" t="str">
        <f>IF(LoanIsNotPaid*LoanIsGood,InterestAmt,"")</f>
        <v/>
      </c>
      <c r="G227" s="135" t="str">
        <f>IF(LoanIsNotPaid*LoanIsGood,EndingBalance,"")</f>
        <v/>
      </c>
    </row>
    <row r="228" spans="1:7" ht="15" x14ac:dyDescent="0.25">
      <c r="A228" s="133" t="str">
        <f>IF(LoanIsNotPaid*LoanIsGood,PaymentNumber,"")</f>
        <v/>
      </c>
      <c r="B228" s="134" t="str">
        <f>IF(LoanIsNotPaid*LoanIsGood,PaymentDate,"")</f>
        <v/>
      </c>
      <c r="C228" s="135" t="str">
        <f>IF(LoanIsNotPaid*LoanIsGood,LoanValue,"")</f>
        <v/>
      </c>
      <c r="D228" s="135" t="str">
        <f>IF(LoanIsNotPaid*LoanIsGood,MonthlyPayment,"")</f>
        <v/>
      </c>
      <c r="E228" s="135" t="str">
        <f>IF(LoanIsNotPaid*LoanIsGood,Principal,"")</f>
        <v/>
      </c>
      <c r="F228" s="135" t="str">
        <f>IF(LoanIsNotPaid*LoanIsGood,InterestAmt,"")</f>
        <v/>
      </c>
      <c r="G228" s="135" t="str">
        <f>IF(LoanIsNotPaid*LoanIsGood,EndingBalance,"")</f>
        <v/>
      </c>
    </row>
    <row r="229" spans="1:7" ht="15" x14ac:dyDescent="0.25">
      <c r="A229" s="133" t="str">
        <f>IF(LoanIsNotPaid*LoanIsGood,PaymentNumber,"")</f>
        <v/>
      </c>
      <c r="B229" s="134" t="str">
        <f>IF(LoanIsNotPaid*LoanIsGood,PaymentDate,"")</f>
        <v/>
      </c>
      <c r="C229" s="135" t="str">
        <f>IF(LoanIsNotPaid*LoanIsGood,LoanValue,"")</f>
        <v/>
      </c>
      <c r="D229" s="135" t="str">
        <f>IF(LoanIsNotPaid*LoanIsGood,MonthlyPayment,"")</f>
        <v/>
      </c>
      <c r="E229" s="135" t="str">
        <f>IF(LoanIsNotPaid*LoanIsGood,Principal,"")</f>
        <v/>
      </c>
      <c r="F229" s="135" t="str">
        <f>IF(LoanIsNotPaid*LoanIsGood,InterestAmt,"")</f>
        <v/>
      </c>
      <c r="G229" s="135" t="str">
        <f>IF(LoanIsNotPaid*LoanIsGood,EndingBalance,"")</f>
        <v/>
      </c>
    </row>
    <row r="230" spans="1:7" ht="15" x14ac:dyDescent="0.25">
      <c r="A230" s="133" t="str">
        <f>IF(LoanIsNotPaid*LoanIsGood,PaymentNumber,"")</f>
        <v/>
      </c>
      <c r="B230" s="134" t="str">
        <f>IF(LoanIsNotPaid*LoanIsGood,PaymentDate,"")</f>
        <v/>
      </c>
      <c r="C230" s="135" t="str">
        <f>IF(LoanIsNotPaid*LoanIsGood,LoanValue,"")</f>
        <v/>
      </c>
      <c r="D230" s="135" t="str">
        <f>IF(LoanIsNotPaid*LoanIsGood,MonthlyPayment,"")</f>
        <v/>
      </c>
      <c r="E230" s="135" t="str">
        <f>IF(LoanIsNotPaid*LoanIsGood,Principal,"")</f>
        <v/>
      </c>
      <c r="F230" s="135" t="str">
        <f>IF(LoanIsNotPaid*LoanIsGood,InterestAmt,"")</f>
        <v/>
      </c>
      <c r="G230" s="135" t="str">
        <f>IF(LoanIsNotPaid*LoanIsGood,EndingBalance,"")</f>
        <v/>
      </c>
    </row>
    <row r="231" spans="1:7" ht="15" x14ac:dyDescent="0.25">
      <c r="A231" s="133" t="str">
        <f>IF(LoanIsNotPaid*LoanIsGood,PaymentNumber,"")</f>
        <v/>
      </c>
      <c r="B231" s="134" t="str">
        <f>IF(LoanIsNotPaid*LoanIsGood,PaymentDate,"")</f>
        <v/>
      </c>
      <c r="C231" s="135" t="str">
        <f>IF(LoanIsNotPaid*LoanIsGood,LoanValue,"")</f>
        <v/>
      </c>
      <c r="D231" s="135" t="str">
        <f>IF(LoanIsNotPaid*LoanIsGood,MonthlyPayment,"")</f>
        <v/>
      </c>
      <c r="E231" s="135" t="str">
        <f>IF(LoanIsNotPaid*LoanIsGood,Principal,"")</f>
        <v/>
      </c>
      <c r="F231" s="135" t="str">
        <f>IF(LoanIsNotPaid*LoanIsGood,InterestAmt,"")</f>
        <v/>
      </c>
      <c r="G231" s="135" t="str">
        <f>IF(LoanIsNotPaid*LoanIsGood,EndingBalance,"")</f>
        <v/>
      </c>
    </row>
    <row r="232" spans="1:7" ht="15" x14ac:dyDescent="0.25">
      <c r="A232" s="133" t="str">
        <f>IF(LoanIsNotPaid*LoanIsGood,PaymentNumber,"")</f>
        <v/>
      </c>
      <c r="B232" s="134" t="str">
        <f>IF(LoanIsNotPaid*LoanIsGood,PaymentDate,"")</f>
        <v/>
      </c>
      <c r="C232" s="135" t="str">
        <f>IF(LoanIsNotPaid*LoanIsGood,LoanValue,"")</f>
        <v/>
      </c>
      <c r="D232" s="135" t="str">
        <f>IF(LoanIsNotPaid*LoanIsGood,MonthlyPayment,"")</f>
        <v/>
      </c>
      <c r="E232" s="135" t="str">
        <f>IF(LoanIsNotPaid*LoanIsGood,Principal,"")</f>
        <v/>
      </c>
      <c r="F232" s="135" t="str">
        <f>IF(LoanIsNotPaid*LoanIsGood,InterestAmt,"")</f>
        <v/>
      </c>
      <c r="G232" s="135" t="str">
        <f>IF(LoanIsNotPaid*LoanIsGood,EndingBalance,"")</f>
        <v/>
      </c>
    </row>
    <row r="233" spans="1:7" ht="15" x14ac:dyDescent="0.25">
      <c r="A233" s="133" t="str">
        <f>IF(LoanIsNotPaid*LoanIsGood,PaymentNumber,"")</f>
        <v/>
      </c>
      <c r="B233" s="134" t="str">
        <f>IF(LoanIsNotPaid*LoanIsGood,PaymentDate,"")</f>
        <v/>
      </c>
      <c r="C233" s="135" t="str">
        <f>IF(LoanIsNotPaid*LoanIsGood,LoanValue,"")</f>
        <v/>
      </c>
      <c r="D233" s="135" t="str">
        <f>IF(LoanIsNotPaid*LoanIsGood,MonthlyPayment,"")</f>
        <v/>
      </c>
      <c r="E233" s="135" t="str">
        <f>IF(LoanIsNotPaid*LoanIsGood,Principal,"")</f>
        <v/>
      </c>
      <c r="F233" s="135" t="str">
        <f>IF(LoanIsNotPaid*LoanIsGood,InterestAmt,"")</f>
        <v/>
      </c>
      <c r="G233" s="135" t="str">
        <f>IF(LoanIsNotPaid*LoanIsGood,EndingBalance,"")</f>
        <v/>
      </c>
    </row>
    <row r="234" spans="1:7" ht="15" x14ac:dyDescent="0.25">
      <c r="A234" s="133" t="str">
        <f>IF(LoanIsNotPaid*LoanIsGood,PaymentNumber,"")</f>
        <v/>
      </c>
      <c r="B234" s="134" t="str">
        <f>IF(LoanIsNotPaid*LoanIsGood,PaymentDate,"")</f>
        <v/>
      </c>
      <c r="C234" s="135" t="str">
        <f>IF(LoanIsNotPaid*LoanIsGood,LoanValue,"")</f>
        <v/>
      </c>
      <c r="D234" s="135" t="str">
        <f>IF(LoanIsNotPaid*LoanIsGood,MonthlyPayment,"")</f>
        <v/>
      </c>
      <c r="E234" s="135" t="str">
        <f>IF(LoanIsNotPaid*LoanIsGood,Principal,"")</f>
        <v/>
      </c>
      <c r="F234" s="135" t="str">
        <f>IF(LoanIsNotPaid*LoanIsGood,InterestAmt,"")</f>
        <v/>
      </c>
      <c r="G234" s="135" t="str">
        <f>IF(LoanIsNotPaid*LoanIsGood,EndingBalance,"")</f>
        <v/>
      </c>
    </row>
    <row r="235" spans="1:7" ht="15" x14ac:dyDescent="0.25">
      <c r="A235" s="133" t="str">
        <f>IF(LoanIsNotPaid*LoanIsGood,PaymentNumber,"")</f>
        <v/>
      </c>
      <c r="B235" s="134" t="str">
        <f>IF(LoanIsNotPaid*LoanIsGood,PaymentDate,"")</f>
        <v/>
      </c>
      <c r="C235" s="135" t="str">
        <f>IF(LoanIsNotPaid*LoanIsGood,LoanValue,"")</f>
        <v/>
      </c>
      <c r="D235" s="135" t="str">
        <f>IF(LoanIsNotPaid*LoanIsGood,MonthlyPayment,"")</f>
        <v/>
      </c>
      <c r="E235" s="135" t="str">
        <f>IF(LoanIsNotPaid*LoanIsGood,Principal,"")</f>
        <v/>
      </c>
      <c r="F235" s="135" t="str">
        <f>IF(LoanIsNotPaid*LoanIsGood,InterestAmt,"")</f>
        <v/>
      </c>
      <c r="G235" s="135" t="str">
        <f>IF(LoanIsNotPaid*LoanIsGood,EndingBalance,"")</f>
        <v/>
      </c>
    </row>
    <row r="236" spans="1:7" ht="15" x14ac:dyDescent="0.25">
      <c r="A236" s="133" t="str">
        <f>IF(LoanIsNotPaid*LoanIsGood,PaymentNumber,"")</f>
        <v/>
      </c>
      <c r="B236" s="134" t="str">
        <f>IF(LoanIsNotPaid*LoanIsGood,PaymentDate,"")</f>
        <v/>
      </c>
      <c r="C236" s="135" t="str">
        <f>IF(LoanIsNotPaid*LoanIsGood,LoanValue,"")</f>
        <v/>
      </c>
      <c r="D236" s="135" t="str">
        <f>IF(LoanIsNotPaid*LoanIsGood,MonthlyPayment,"")</f>
        <v/>
      </c>
      <c r="E236" s="135" t="str">
        <f>IF(LoanIsNotPaid*LoanIsGood,Principal,"")</f>
        <v/>
      </c>
      <c r="F236" s="135" t="str">
        <f>IF(LoanIsNotPaid*LoanIsGood,InterestAmt,"")</f>
        <v/>
      </c>
      <c r="G236" s="135" t="str">
        <f>IF(LoanIsNotPaid*LoanIsGood,EndingBalance,"")</f>
        <v/>
      </c>
    </row>
    <row r="237" spans="1:7" ht="15" x14ac:dyDescent="0.25">
      <c r="A237" s="133" t="str">
        <f>IF(LoanIsNotPaid*LoanIsGood,PaymentNumber,"")</f>
        <v/>
      </c>
      <c r="B237" s="134" t="str">
        <f>IF(LoanIsNotPaid*LoanIsGood,PaymentDate,"")</f>
        <v/>
      </c>
      <c r="C237" s="135" t="str">
        <f>IF(LoanIsNotPaid*LoanIsGood,LoanValue,"")</f>
        <v/>
      </c>
      <c r="D237" s="135" t="str">
        <f>IF(LoanIsNotPaid*LoanIsGood,MonthlyPayment,"")</f>
        <v/>
      </c>
      <c r="E237" s="135" t="str">
        <f>IF(LoanIsNotPaid*LoanIsGood,Principal,"")</f>
        <v/>
      </c>
      <c r="F237" s="135" t="str">
        <f>IF(LoanIsNotPaid*LoanIsGood,InterestAmt,"")</f>
        <v/>
      </c>
      <c r="G237" s="135" t="str">
        <f>IF(LoanIsNotPaid*LoanIsGood,EndingBalance,"")</f>
        <v/>
      </c>
    </row>
    <row r="238" spans="1:7" ht="15" x14ac:dyDescent="0.25">
      <c r="A238" s="133" t="str">
        <f>IF(LoanIsNotPaid*LoanIsGood,PaymentNumber,"")</f>
        <v/>
      </c>
      <c r="B238" s="134" t="str">
        <f>IF(LoanIsNotPaid*LoanIsGood,PaymentDate,"")</f>
        <v/>
      </c>
      <c r="C238" s="135" t="str">
        <f>IF(LoanIsNotPaid*LoanIsGood,LoanValue,"")</f>
        <v/>
      </c>
      <c r="D238" s="135" t="str">
        <f>IF(LoanIsNotPaid*LoanIsGood,MonthlyPayment,"")</f>
        <v/>
      </c>
      <c r="E238" s="135" t="str">
        <f>IF(LoanIsNotPaid*LoanIsGood,Principal,"")</f>
        <v/>
      </c>
      <c r="F238" s="135" t="str">
        <f>IF(LoanIsNotPaid*LoanIsGood,InterestAmt,"")</f>
        <v/>
      </c>
      <c r="G238" s="135" t="str">
        <f>IF(LoanIsNotPaid*LoanIsGood,EndingBalance,"")</f>
        <v/>
      </c>
    </row>
    <row r="239" spans="1:7" ht="15" x14ac:dyDescent="0.25">
      <c r="A239" s="133" t="str">
        <f>IF(LoanIsNotPaid*LoanIsGood,PaymentNumber,"")</f>
        <v/>
      </c>
      <c r="B239" s="134" t="str">
        <f>IF(LoanIsNotPaid*LoanIsGood,PaymentDate,"")</f>
        <v/>
      </c>
      <c r="C239" s="135" t="str">
        <f>IF(LoanIsNotPaid*LoanIsGood,LoanValue,"")</f>
        <v/>
      </c>
      <c r="D239" s="135" t="str">
        <f>IF(LoanIsNotPaid*LoanIsGood,MonthlyPayment,"")</f>
        <v/>
      </c>
      <c r="E239" s="135" t="str">
        <f>IF(LoanIsNotPaid*LoanIsGood,Principal,"")</f>
        <v/>
      </c>
      <c r="F239" s="135" t="str">
        <f>IF(LoanIsNotPaid*LoanIsGood,InterestAmt,"")</f>
        <v/>
      </c>
      <c r="G239" s="135" t="str">
        <f>IF(LoanIsNotPaid*LoanIsGood,EndingBalance,"")</f>
        <v/>
      </c>
    </row>
    <row r="240" spans="1:7" ht="15" x14ac:dyDescent="0.25">
      <c r="A240" s="133" t="str">
        <f>IF(LoanIsNotPaid*LoanIsGood,PaymentNumber,"")</f>
        <v/>
      </c>
      <c r="B240" s="134" t="str">
        <f>IF(LoanIsNotPaid*LoanIsGood,PaymentDate,"")</f>
        <v/>
      </c>
      <c r="C240" s="135" t="str">
        <f>IF(LoanIsNotPaid*LoanIsGood,LoanValue,"")</f>
        <v/>
      </c>
      <c r="D240" s="135" t="str">
        <f>IF(LoanIsNotPaid*LoanIsGood,MonthlyPayment,"")</f>
        <v/>
      </c>
      <c r="E240" s="135" t="str">
        <f>IF(LoanIsNotPaid*LoanIsGood,Principal,"")</f>
        <v/>
      </c>
      <c r="F240" s="135" t="str">
        <f>IF(LoanIsNotPaid*LoanIsGood,InterestAmt,"")</f>
        <v/>
      </c>
      <c r="G240" s="135" t="str">
        <f>IF(LoanIsNotPaid*LoanIsGood,EndingBalance,"")</f>
        <v/>
      </c>
    </row>
    <row r="241" spans="1:7" ht="15" x14ac:dyDescent="0.25">
      <c r="A241" s="133" t="str">
        <f>IF(LoanIsNotPaid*LoanIsGood,PaymentNumber,"")</f>
        <v/>
      </c>
      <c r="B241" s="134" t="str">
        <f>IF(LoanIsNotPaid*LoanIsGood,PaymentDate,"")</f>
        <v/>
      </c>
      <c r="C241" s="135" t="str">
        <f>IF(LoanIsNotPaid*LoanIsGood,LoanValue,"")</f>
        <v/>
      </c>
      <c r="D241" s="135" t="str">
        <f>IF(LoanIsNotPaid*LoanIsGood,MonthlyPayment,"")</f>
        <v/>
      </c>
      <c r="E241" s="135" t="str">
        <f>IF(LoanIsNotPaid*LoanIsGood,Principal,"")</f>
        <v/>
      </c>
      <c r="F241" s="135" t="str">
        <f>IF(LoanIsNotPaid*LoanIsGood,InterestAmt,"")</f>
        <v/>
      </c>
      <c r="G241" s="135" t="str">
        <f>IF(LoanIsNotPaid*LoanIsGood,EndingBalance,"")</f>
        <v/>
      </c>
    </row>
    <row r="242" spans="1:7" ht="15" x14ac:dyDescent="0.25">
      <c r="A242" s="133" t="str">
        <f>IF(LoanIsNotPaid*LoanIsGood,PaymentNumber,"")</f>
        <v/>
      </c>
      <c r="B242" s="134" t="str">
        <f>IF(LoanIsNotPaid*LoanIsGood,PaymentDate,"")</f>
        <v/>
      </c>
      <c r="C242" s="135" t="str">
        <f>IF(LoanIsNotPaid*LoanIsGood,LoanValue,"")</f>
        <v/>
      </c>
      <c r="D242" s="135" t="str">
        <f>IF(LoanIsNotPaid*LoanIsGood,MonthlyPayment,"")</f>
        <v/>
      </c>
      <c r="E242" s="135" t="str">
        <f>IF(LoanIsNotPaid*LoanIsGood,Principal,"")</f>
        <v/>
      </c>
      <c r="F242" s="135" t="str">
        <f>IF(LoanIsNotPaid*LoanIsGood,InterestAmt,"")</f>
        <v/>
      </c>
      <c r="G242" s="135" t="str">
        <f>IF(LoanIsNotPaid*LoanIsGood,EndingBalance,"")</f>
        <v/>
      </c>
    </row>
    <row r="243" spans="1:7" ht="15" x14ac:dyDescent="0.25">
      <c r="A243" s="133" t="str">
        <f>IF(LoanIsNotPaid*LoanIsGood,PaymentNumber,"")</f>
        <v/>
      </c>
      <c r="B243" s="134" t="str">
        <f>IF(LoanIsNotPaid*LoanIsGood,PaymentDate,"")</f>
        <v/>
      </c>
      <c r="C243" s="135" t="str">
        <f>IF(LoanIsNotPaid*LoanIsGood,LoanValue,"")</f>
        <v/>
      </c>
      <c r="D243" s="135" t="str">
        <f>IF(LoanIsNotPaid*LoanIsGood,MonthlyPayment,"")</f>
        <v/>
      </c>
      <c r="E243" s="135" t="str">
        <f>IF(LoanIsNotPaid*LoanIsGood,Principal,"")</f>
        <v/>
      </c>
      <c r="F243" s="135" t="str">
        <f>IF(LoanIsNotPaid*LoanIsGood,InterestAmt,"")</f>
        <v/>
      </c>
      <c r="G243" s="135" t="str">
        <f>IF(LoanIsNotPaid*LoanIsGood,EndingBalance,"")</f>
        <v/>
      </c>
    </row>
    <row r="244" spans="1:7" ht="15" x14ac:dyDescent="0.25">
      <c r="A244" s="133" t="str">
        <f>IF(LoanIsNotPaid*LoanIsGood,PaymentNumber,"")</f>
        <v/>
      </c>
      <c r="B244" s="134" t="str">
        <f>IF(LoanIsNotPaid*LoanIsGood,PaymentDate,"")</f>
        <v/>
      </c>
      <c r="C244" s="135" t="str">
        <f>IF(LoanIsNotPaid*LoanIsGood,LoanValue,"")</f>
        <v/>
      </c>
      <c r="D244" s="135" t="str">
        <f>IF(LoanIsNotPaid*LoanIsGood,MonthlyPayment,"")</f>
        <v/>
      </c>
      <c r="E244" s="135" t="str">
        <f>IF(LoanIsNotPaid*LoanIsGood,Principal,"")</f>
        <v/>
      </c>
      <c r="F244" s="135" t="str">
        <f>IF(LoanIsNotPaid*LoanIsGood,InterestAmt,"")</f>
        <v/>
      </c>
      <c r="G244" s="135" t="str">
        <f>IF(LoanIsNotPaid*LoanIsGood,EndingBalance,"")</f>
        <v/>
      </c>
    </row>
    <row r="245" spans="1:7" ht="15" x14ac:dyDescent="0.25">
      <c r="A245" s="133" t="str">
        <f>IF(LoanIsNotPaid*LoanIsGood,PaymentNumber,"")</f>
        <v/>
      </c>
      <c r="B245" s="134" t="str">
        <f>IF(LoanIsNotPaid*LoanIsGood,PaymentDate,"")</f>
        <v/>
      </c>
      <c r="C245" s="135" t="str">
        <f>IF(LoanIsNotPaid*LoanIsGood,LoanValue,"")</f>
        <v/>
      </c>
      <c r="D245" s="135" t="str">
        <f>IF(LoanIsNotPaid*LoanIsGood,MonthlyPayment,"")</f>
        <v/>
      </c>
      <c r="E245" s="135" t="str">
        <f>IF(LoanIsNotPaid*LoanIsGood,Principal,"")</f>
        <v/>
      </c>
      <c r="F245" s="135" t="str">
        <f>IF(LoanIsNotPaid*LoanIsGood,InterestAmt,"")</f>
        <v/>
      </c>
      <c r="G245" s="135" t="str">
        <f>IF(LoanIsNotPaid*LoanIsGood,EndingBalance,"")</f>
        <v/>
      </c>
    </row>
    <row r="246" spans="1:7" ht="15" x14ac:dyDescent="0.25">
      <c r="A246" s="133" t="str">
        <f>IF(LoanIsNotPaid*LoanIsGood,PaymentNumber,"")</f>
        <v/>
      </c>
      <c r="B246" s="134" t="str">
        <f>IF(LoanIsNotPaid*LoanIsGood,PaymentDate,"")</f>
        <v/>
      </c>
      <c r="C246" s="135" t="str">
        <f>IF(LoanIsNotPaid*LoanIsGood,LoanValue,"")</f>
        <v/>
      </c>
      <c r="D246" s="135" t="str">
        <f>IF(LoanIsNotPaid*LoanIsGood,MonthlyPayment,"")</f>
        <v/>
      </c>
      <c r="E246" s="135" t="str">
        <f>IF(LoanIsNotPaid*LoanIsGood,Principal,"")</f>
        <v/>
      </c>
      <c r="F246" s="135" t="str">
        <f>IF(LoanIsNotPaid*LoanIsGood,InterestAmt,"")</f>
        <v/>
      </c>
      <c r="G246" s="135" t="str">
        <f>IF(LoanIsNotPaid*LoanIsGood,EndingBalance,"")</f>
        <v/>
      </c>
    </row>
    <row r="247" spans="1:7" ht="15" x14ac:dyDescent="0.25">
      <c r="A247" s="133" t="str">
        <f>IF(LoanIsNotPaid*LoanIsGood,PaymentNumber,"")</f>
        <v/>
      </c>
      <c r="B247" s="134" t="str">
        <f>IF(LoanIsNotPaid*LoanIsGood,PaymentDate,"")</f>
        <v/>
      </c>
      <c r="C247" s="135" t="str">
        <f>IF(LoanIsNotPaid*LoanIsGood,LoanValue,"")</f>
        <v/>
      </c>
      <c r="D247" s="135" t="str">
        <f>IF(LoanIsNotPaid*LoanIsGood,MonthlyPayment,"")</f>
        <v/>
      </c>
      <c r="E247" s="135" t="str">
        <f>IF(LoanIsNotPaid*LoanIsGood,Principal,"")</f>
        <v/>
      </c>
      <c r="F247" s="135" t="str">
        <f>IF(LoanIsNotPaid*LoanIsGood,InterestAmt,"")</f>
        <v/>
      </c>
      <c r="G247" s="135" t="str">
        <f>IF(LoanIsNotPaid*LoanIsGood,EndingBalance,"")</f>
        <v/>
      </c>
    </row>
    <row r="248" spans="1:7" ht="15" x14ac:dyDescent="0.25">
      <c r="A248" s="133" t="str">
        <f>IF(LoanIsNotPaid*LoanIsGood,PaymentNumber,"")</f>
        <v/>
      </c>
      <c r="B248" s="134" t="str">
        <f>IF(LoanIsNotPaid*LoanIsGood,PaymentDate,"")</f>
        <v/>
      </c>
      <c r="C248" s="135" t="str">
        <f>IF(LoanIsNotPaid*LoanIsGood,LoanValue,"")</f>
        <v/>
      </c>
      <c r="D248" s="135" t="str">
        <f>IF(LoanIsNotPaid*LoanIsGood,MonthlyPayment,"")</f>
        <v/>
      </c>
      <c r="E248" s="135" t="str">
        <f>IF(LoanIsNotPaid*LoanIsGood,Principal,"")</f>
        <v/>
      </c>
      <c r="F248" s="135" t="str">
        <f>IF(LoanIsNotPaid*LoanIsGood,InterestAmt,"")</f>
        <v/>
      </c>
      <c r="G248" s="135" t="str">
        <f>IF(LoanIsNotPaid*LoanIsGood,EndingBalance,"")</f>
        <v/>
      </c>
    </row>
    <row r="249" spans="1:7" ht="15" x14ac:dyDescent="0.25">
      <c r="A249" s="133" t="str">
        <f>IF(LoanIsNotPaid*LoanIsGood,PaymentNumber,"")</f>
        <v/>
      </c>
      <c r="B249" s="134" t="str">
        <f>IF(LoanIsNotPaid*LoanIsGood,PaymentDate,"")</f>
        <v/>
      </c>
      <c r="C249" s="135" t="str">
        <f>IF(LoanIsNotPaid*LoanIsGood,LoanValue,"")</f>
        <v/>
      </c>
      <c r="D249" s="135" t="str">
        <f>IF(LoanIsNotPaid*LoanIsGood,MonthlyPayment,"")</f>
        <v/>
      </c>
      <c r="E249" s="135" t="str">
        <f>IF(LoanIsNotPaid*LoanIsGood,Principal,"")</f>
        <v/>
      </c>
      <c r="F249" s="135" t="str">
        <f>IF(LoanIsNotPaid*LoanIsGood,InterestAmt,"")</f>
        <v/>
      </c>
      <c r="G249" s="135" t="str">
        <f>IF(LoanIsNotPaid*LoanIsGood,EndingBalance,"")</f>
        <v/>
      </c>
    </row>
    <row r="250" spans="1:7" ht="15" x14ac:dyDescent="0.25">
      <c r="A250" s="133" t="str">
        <f>IF(LoanIsNotPaid*LoanIsGood,PaymentNumber,"")</f>
        <v/>
      </c>
      <c r="B250" s="134" t="str">
        <f>IF(LoanIsNotPaid*LoanIsGood,PaymentDate,"")</f>
        <v/>
      </c>
      <c r="C250" s="135" t="str">
        <f>IF(LoanIsNotPaid*LoanIsGood,LoanValue,"")</f>
        <v/>
      </c>
      <c r="D250" s="135" t="str">
        <f>IF(LoanIsNotPaid*LoanIsGood,MonthlyPayment,"")</f>
        <v/>
      </c>
      <c r="E250" s="135" t="str">
        <f>IF(LoanIsNotPaid*LoanIsGood,Principal,"")</f>
        <v/>
      </c>
      <c r="F250" s="135" t="str">
        <f>IF(LoanIsNotPaid*LoanIsGood,InterestAmt,"")</f>
        <v/>
      </c>
      <c r="G250" s="135" t="str">
        <f>IF(LoanIsNotPaid*LoanIsGood,EndingBalance,"")</f>
        <v/>
      </c>
    </row>
    <row r="251" spans="1:7" ht="15" x14ac:dyDescent="0.25">
      <c r="A251" s="133" t="str">
        <f>IF(LoanIsNotPaid*LoanIsGood,PaymentNumber,"")</f>
        <v/>
      </c>
      <c r="B251" s="134" t="str">
        <f>IF(LoanIsNotPaid*LoanIsGood,PaymentDate,"")</f>
        <v/>
      </c>
      <c r="C251" s="135" t="str">
        <f>IF(LoanIsNotPaid*LoanIsGood,LoanValue,"")</f>
        <v/>
      </c>
      <c r="D251" s="135" t="str">
        <f>IF(LoanIsNotPaid*LoanIsGood,MonthlyPayment,"")</f>
        <v/>
      </c>
      <c r="E251" s="135" t="str">
        <f>IF(LoanIsNotPaid*LoanIsGood,Principal,"")</f>
        <v/>
      </c>
      <c r="F251" s="135" t="str">
        <f>IF(LoanIsNotPaid*LoanIsGood,InterestAmt,"")</f>
        <v/>
      </c>
      <c r="G251" s="135" t="str">
        <f>IF(LoanIsNotPaid*LoanIsGood,EndingBalance,"")</f>
        <v/>
      </c>
    </row>
    <row r="252" spans="1:7" ht="15" x14ac:dyDescent="0.25">
      <c r="A252" s="133" t="str">
        <f>IF(LoanIsNotPaid*LoanIsGood,PaymentNumber,"")</f>
        <v/>
      </c>
      <c r="B252" s="134" t="str">
        <f>IF(LoanIsNotPaid*LoanIsGood,PaymentDate,"")</f>
        <v/>
      </c>
      <c r="C252" s="135" t="str">
        <f>IF(LoanIsNotPaid*LoanIsGood,LoanValue,"")</f>
        <v/>
      </c>
      <c r="D252" s="135" t="str">
        <f>IF(LoanIsNotPaid*LoanIsGood,MonthlyPayment,"")</f>
        <v/>
      </c>
      <c r="E252" s="135" t="str">
        <f>IF(LoanIsNotPaid*LoanIsGood,Principal,"")</f>
        <v/>
      </c>
      <c r="F252" s="135" t="str">
        <f>IF(LoanIsNotPaid*LoanIsGood,InterestAmt,"")</f>
        <v/>
      </c>
      <c r="G252" s="135" t="str">
        <f>IF(LoanIsNotPaid*LoanIsGood,EndingBalance,"")</f>
        <v/>
      </c>
    </row>
    <row r="253" spans="1:7" ht="15" x14ac:dyDescent="0.25">
      <c r="A253" s="133" t="str">
        <f>IF(LoanIsNotPaid*LoanIsGood,PaymentNumber,"")</f>
        <v/>
      </c>
      <c r="B253" s="134" t="str">
        <f>IF(LoanIsNotPaid*LoanIsGood,PaymentDate,"")</f>
        <v/>
      </c>
      <c r="C253" s="135" t="str">
        <f>IF(LoanIsNotPaid*LoanIsGood,LoanValue,"")</f>
        <v/>
      </c>
      <c r="D253" s="135" t="str">
        <f>IF(LoanIsNotPaid*LoanIsGood,MonthlyPayment,"")</f>
        <v/>
      </c>
      <c r="E253" s="135" t="str">
        <f>IF(LoanIsNotPaid*LoanIsGood,Principal,"")</f>
        <v/>
      </c>
      <c r="F253" s="135" t="str">
        <f>IF(LoanIsNotPaid*LoanIsGood,InterestAmt,"")</f>
        <v/>
      </c>
      <c r="G253" s="135" t="str">
        <f>IF(LoanIsNotPaid*LoanIsGood,EndingBalance,"")</f>
        <v/>
      </c>
    </row>
    <row r="254" spans="1:7" ht="15" x14ac:dyDescent="0.25">
      <c r="A254" s="133" t="str">
        <f>IF(LoanIsNotPaid*LoanIsGood,PaymentNumber,"")</f>
        <v/>
      </c>
      <c r="B254" s="134" t="str">
        <f>IF(LoanIsNotPaid*LoanIsGood,PaymentDate,"")</f>
        <v/>
      </c>
      <c r="C254" s="135" t="str">
        <f>IF(LoanIsNotPaid*LoanIsGood,LoanValue,"")</f>
        <v/>
      </c>
      <c r="D254" s="135" t="str">
        <f>IF(LoanIsNotPaid*LoanIsGood,MonthlyPayment,"")</f>
        <v/>
      </c>
      <c r="E254" s="135" t="str">
        <f>IF(LoanIsNotPaid*LoanIsGood,Principal,"")</f>
        <v/>
      </c>
      <c r="F254" s="135" t="str">
        <f>IF(LoanIsNotPaid*LoanIsGood,InterestAmt,"")</f>
        <v/>
      </c>
      <c r="G254" s="135" t="str">
        <f>IF(LoanIsNotPaid*LoanIsGood,EndingBalance,"")</f>
        <v/>
      </c>
    </row>
    <row r="255" spans="1:7" ht="15" x14ac:dyDescent="0.25">
      <c r="A255" s="133" t="str">
        <f>IF(LoanIsNotPaid*LoanIsGood,PaymentNumber,"")</f>
        <v/>
      </c>
      <c r="B255" s="134" t="str">
        <f>IF(LoanIsNotPaid*LoanIsGood,PaymentDate,"")</f>
        <v/>
      </c>
      <c r="C255" s="135" t="str">
        <f>IF(LoanIsNotPaid*LoanIsGood,LoanValue,"")</f>
        <v/>
      </c>
      <c r="D255" s="135" t="str">
        <f>IF(LoanIsNotPaid*LoanIsGood,MonthlyPayment,"")</f>
        <v/>
      </c>
      <c r="E255" s="135" t="str">
        <f>IF(LoanIsNotPaid*LoanIsGood,Principal,"")</f>
        <v/>
      </c>
      <c r="F255" s="135" t="str">
        <f>IF(LoanIsNotPaid*LoanIsGood,InterestAmt,"")</f>
        <v/>
      </c>
      <c r="G255" s="135" t="str">
        <f>IF(LoanIsNotPaid*LoanIsGood,EndingBalance,"")</f>
        <v/>
      </c>
    </row>
    <row r="256" spans="1:7" ht="15" x14ac:dyDescent="0.25">
      <c r="A256" s="133" t="str">
        <f>IF(LoanIsNotPaid*LoanIsGood,PaymentNumber,"")</f>
        <v/>
      </c>
      <c r="B256" s="134" t="str">
        <f>IF(LoanIsNotPaid*LoanIsGood,PaymentDate,"")</f>
        <v/>
      </c>
      <c r="C256" s="135" t="str">
        <f>IF(LoanIsNotPaid*LoanIsGood,LoanValue,"")</f>
        <v/>
      </c>
      <c r="D256" s="135" t="str">
        <f>IF(LoanIsNotPaid*LoanIsGood,MonthlyPayment,"")</f>
        <v/>
      </c>
      <c r="E256" s="135" t="str">
        <f>IF(LoanIsNotPaid*LoanIsGood,Principal,"")</f>
        <v/>
      </c>
      <c r="F256" s="135" t="str">
        <f>IF(LoanIsNotPaid*LoanIsGood,InterestAmt,"")</f>
        <v/>
      </c>
      <c r="G256" s="135" t="str">
        <f>IF(LoanIsNotPaid*LoanIsGood,EndingBalance,"")</f>
        <v/>
      </c>
    </row>
    <row r="257" spans="1:7" ht="15" x14ac:dyDescent="0.25">
      <c r="A257" s="133" t="str">
        <f>IF(LoanIsNotPaid*LoanIsGood,PaymentNumber,"")</f>
        <v/>
      </c>
      <c r="B257" s="134" t="str">
        <f>IF(LoanIsNotPaid*LoanIsGood,PaymentDate,"")</f>
        <v/>
      </c>
      <c r="C257" s="135" t="str">
        <f>IF(LoanIsNotPaid*LoanIsGood,LoanValue,"")</f>
        <v/>
      </c>
      <c r="D257" s="135" t="str">
        <f>IF(LoanIsNotPaid*LoanIsGood,MonthlyPayment,"")</f>
        <v/>
      </c>
      <c r="E257" s="135" t="str">
        <f>IF(LoanIsNotPaid*LoanIsGood,Principal,"")</f>
        <v/>
      </c>
      <c r="F257" s="135" t="str">
        <f>IF(LoanIsNotPaid*LoanIsGood,InterestAmt,"")</f>
        <v/>
      </c>
      <c r="G257" s="135" t="str">
        <f>IF(LoanIsNotPaid*LoanIsGood,EndingBalance,"")</f>
        <v/>
      </c>
    </row>
    <row r="258" spans="1:7" ht="15" x14ac:dyDescent="0.25">
      <c r="A258" s="133" t="str">
        <f>IF(LoanIsNotPaid*LoanIsGood,PaymentNumber,"")</f>
        <v/>
      </c>
      <c r="B258" s="134" t="str">
        <f>IF(LoanIsNotPaid*LoanIsGood,PaymentDate,"")</f>
        <v/>
      </c>
      <c r="C258" s="135" t="str">
        <f>IF(LoanIsNotPaid*LoanIsGood,LoanValue,"")</f>
        <v/>
      </c>
      <c r="D258" s="135" t="str">
        <f>IF(LoanIsNotPaid*LoanIsGood,MonthlyPayment,"")</f>
        <v/>
      </c>
      <c r="E258" s="135" t="str">
        <f>IF(LoanIsNotPaid*LoanIsGood,Principal,"")</f>
        <v/>
      </c>
      <c r="F258" s="135" t="str">
        <f>IF(LoanIsNotPaid*LoanIsGood,InterestAmt,"")</f>
        <v/>
      </c>
      <c r="G258" s="135" t="str">
        <f>IF(LoanIsNotPaid*LoanIsGood,EndingBalance,"")</f>
        <v/>
      </c>
    </row>
    <row r="259" spans="1:7" ht="15" x14ac:dyDescent="0.25">
      <c r="A259" s="133" t="str">
        <f>IF(LoanIsNotPaid*LoanIsGood,PaymentNumber,"")</f>
        <v/>
      </c>
      <c r="B259" s="134" t="str">
        <f>IF(LoanIsNotPaid*LoanIsGood,PaymentDate,"")</f>
        <v/>
      </c>
      <c r="C259" s="135" t="str">
        <f>IF(LoanIsNotPaid*LoanIsGood,LoanValue,"")</f>
        <v/>
      </c>
      <c r="D259" s="135" t="str">
        <f>IF(LoanIsNotPaid*LoanIsGood,MonthlyPayment,"")</f>
        <v/>
      </c>
      <c r="E259" s="135" t="str">
        <f>IF(LoanIsNotPaid*LoanIsGood,Principal,"")</f>
        <v/>
      </c>
      <c r="F259" s="135" t="str">
        <f>IF(LoanIsNotPaid*LoanIsGood,InterestAmt,"")</f>
        <v/>
      </c>
      <c r="G259" s="135" t="str">
        <f>IF(LoanIsNotPaid*LoanIsGood,EndingBalance,"")</f>
        <v/>
      </c>
    </row>
    <row r="260" spans="1:7" ht="15" x14ac:dyDescent="0.25">
      <c r="A260" s="133" t="str">
        <f>IF(LoanIsNotPaid*LoanIsGood,PaymentNumber,"")</f>
        <v/>
      </c>
      <c r="B260" s="134" t="str">
        <f>IF(LoanIsNotPaid*LoanIsGood,PaymentDate,"")</f>
        <v/>
      </c>
      <c r="C260" s="135" t="str">
        <f>IF(LoanIsNotPaid*LoanIsGood,LoanValue,"")</f>
        <v/>
      </c>
      <c r="D260" s="135" t="str">
        <f>IF(LoanIsNotPaid*LoanIsGood,MonthlyPayment,"")</f>
        <v/>
      </c>
      <c r="E260" s="135" t="str">
        <f>IF(LoanIsNotPaid*LoanIsGood,Principal,"")</f>
        <v/>
      </c>
      <c r="F260" s="135" t="str">
        <f>IF(LoanIsNotPaid*LoanIsGood,InterestAmt,"")</f>
        <v/>
      </c>
      <c r="G260" s="135" t="str">
        <f>IF(LoanIsNotPaid*LoanIsGood,EndingBalance,"")</f>
        <v/>
      </c>
    </row>
    <row r="261" spans="1:7" ht="15" x14ac:dyDescent="0.25">
      <c r="A261" s="133" t="str">
        <f>IF(LoanIsNotPaid*LoanIsGood,PaymentNumber,"")</f>
        <v/>
      </c>
      <c r="B261" s="134" t="str">
        <f>IF(LoanIsNotPaid*LoanIsGood,PaymentDate,"")</f>
        <v/>
      </c>
      <c r="C261" s="135" t="str">
        <f>IF(LoanIsNotPaid*LoanIsGood,LoanValue,"")</f>
        <v/>
      </c>
      <c r="D261" s="135" t="str">
        <f>IF(LoanIsNotPaid*LoanIsGood,MonthlyPayment,"")</f>
        <v/>
      </c>
      <c r="E261" s="135" t="str">
        <f>IF(LoanIsNotPaid*LoanIsGood,Principal,"")</f>
        <v/>
      </c>
      <c r="F261" s="135" t="str">
        <f>IF(LoanIsNotPaid*LoanIsGood,InterestAmt,"")</f>
        <v/>
      </c>
      <c r="G261" s="135" t="str">
        <f>IF(LoanIsNotPaid*LoanIsGood,EndingBalance,"")</f>
        <v/>
      </c>
    </row>
    <row r="262" spans="1:7" ht="15" x14ac:dyDescent="0.25">
      <c r="A262" s="133" t="str">
        <f>IF(LoanIsNotPaid*LoanIsGood,PaymentNumber,"")</f>
        <v/>
      </c>
      <c r="B262" s="134" t="str">
        <f>IF(LoanIsNotPaid*LoanIsGood,PaymentDate,"")</f>
        <v/>
      </c>
      <c r="C262" s="135" t="str">
        <f>IF(LoanIsNotPaid*LoanIsGood,LoanValue,"")</f>
        <v/>
      </c>
      <c r="D262" s="135" t="str">
        <f>IF(LoanIsNotPaid*LoanIsGood,MonthlyPayment,"")</f>
        <v/>
      </c>
      <c r="E262" s="135" t="str">
        <f>IF(LoanIsNotPaid*LoanIsGood,Principal,"")</f>
        <v/>
      </c>
      <c r="F262" s="135" t="str">
        <f>IF(LoanIsNotPaid*LoanIsGood,InterestAmt,"")</f>
        <v/>
      </c>
      <c r="G262" s="135" t="str">
        <f>IF(LoanIsNotPaid*LoanIsGood,EndingBalance,"")</f>
        <v/>
      </c>
    </row>
    <row r="263" spans="1:7" ht="15" x14ac:dyDescent="0.25">
      <c r="A263" s="133" t="str">
        <f>IF(LoanIsNotPaid*LoanIsGood,PaymentNumber,"")</f>
        <v/>
      </c>
      <c r="B263" s="134" t="str">
        <f>IF(LoanIsNotPaid*LoanIsGood,PaymentDate,"")</f>
        <v/>
      </c>
      <c r="C263" s="135" t="str">
        <f>IF(LoanIsNotPaid*LoanIsGood,LoanValue,"")</f>
        <v/>
      </c>
      <c r="D263" s="135" t="str">
        <f>IF(LoanIsNotPaid*LoanIsGood,MonthlyPayment,"")</f>
        <v/>
      </c>
      <c r="E263" s="135" t="str">
        <f>IF(LoanIsNotPaid*LoanIsGood,Principal,"")</f>
        <v/>
      </c>
      <c r="F263" s="135" t="str">
        <f>IF(LoanIsNotPaid*LoanIsGood,InterestAmt,"")</f>
        <v/>
      </c>
      <c r="G263" s="135" t="str">
        <f>IF(LoanIsNotPaid*LoanIsGood,EndingBalance,"")</f>
        <v/>
      </c>
    </row>
    <row r="264" spans="1:7" ht="15" x14ac:dyDescent="0.25">
      <c r="A264" s="133" t="str">
        <f>IF(LoanIsNotPaid*LoanIsGood,PaymentNumber,"")</f>
        <v/>
      </c>
      <c r="B264" s="134" t="str">
        <f>IF(LoanIsNotPaid*LoanIsGood,PaymentDate,"")</f>
        <v/>
      </c>
      <c r="C264" s="135" t="str">
        <f>IF(LoanIsNotPaid*LoanIsGood,LoanValue,"")</f>
        <v/>
      </c>
      <c r="D264" s="135" t="str">
        <f>IF(LoanIsNotPaid*LoanIsGood,MonthlyPayment,"")</f>
        <v/>
      </c>
      <c r="E264" s="135" t="str">
        <f>IF(LoanIsNotPaid*LoanIsGood,Principal,"")</f>
        <v/>
      </c>
      <c r="F264" s="135" t="str">
        <f>IF(LoanIsNotPaid*LoanIsGood,InterestAmt,"")</f>
        <v/>
      </c>
      <c r="G264" s="135" t="str">
        <f>IF(LoanIsNotPaid*LoanIsGood,EndingBalance,"")</f>
        <v/>
      </c>
    </row>
    <row r="265" spans="1:7" ht="15" x14ac:dyDescent="0.25">
      <c r="A265" s="133" t="str">
        <f>IF(LoanIsNotPaid*LoanIsGood,PaymentNumber,"")</f>
        <v/>
      </c>
      <c r="B265" s="134" t="str">
        <f>IF(LoanIsNotPaid*LoanIsGood,PaymentDate,"")</f>
        <v/>
      </c>
      <c r="C265" s="135" t="str">
        <f>IF(LoanIsNotPaid*LoanIsGood,LoanValue,"")</f>
        <v/>
      </c>
      <c r="D265" s="135" t="str">
        <f>IF(LoanIsNotPaid*LoanIsGood,MonthlyPayment,"")</f>
        <v/>
      </c>
      <c r="E265" s="135" t="str">
        <f>IF(LoanIsNotPaid*LoanIsGood,Principal,"")</f>
        <v/>
      </c>
      <c r="F265" s="135" t="str">
        <f>IF(LoanIsNotPaid*LoanIsGood,InterestAmt,"")</f>
        <v/>
      </c>
      <c r="G265" s="135" t="str">
        <f>IF(LoanIsNotPaid*LoanIsGood,EndingBalance,"")</f>
        <v/>
      </c>
    </row>
    <row r="266" spans="1:7" ht="15" x14ac:dyDescent="0.25">
      <c r="A266" s="133" t="str">
        <f>IF(LoanIsNotPaid*LoanIsGood,PaymentNumber,"")</f>
        <v/>
      </c>
      <c r="B266" s="134" t="str">
        <f>IF(LoanIsNotPaid*LoanIsGood,PaymentDate,"")</f>
        <v/>
      </c>
      <c r="C266" s="135" t="str">
        <f>IF(LoanIsNotPaid*LoanIsGood,LoanValue,"")</f>
        <v/>
      </c>
      <c r="D266" s="135" t="str">
        <f>IF(LoanIsNotPaid*LoanIsGood,MonthlyPayment,"")</f>
        <v/>
      </c>
      <c r="E266" s="135" t="str">
        <f>IF(LoanIsNotPaid*LoanIsGood,Principal,"")</f>
        <v/>
      </c>
      <c r="F266" s="135" t="str">
        <f>IF(LoanIsNotPaid*LoanIsGood,InterestAmt,"")</f>
        <v/>
      </c>
      <c r="G266" s="135" t="str">
        <f>IF(LoanIsNotPaid*LoanIsGood,EndingBalance,"")</f>
        <v/>
      </c>
    </row>
    <row r="267" spans="1:7" ht="15" x14ac:dyDescent="0.25">
      <c r="A267" s="133" t="str">
        <f>IF(LoanIsNotPaid*LoanIsGood,PaymentNumber,"")</f>
        <v/>
      </c>
      <c r="B267" s="134" t="str">
        <f>IF(LoanIsNotPaid*LoanIsGood,PaymentDate,"")</f>
        <v/>
      </c>
      <c r="C267" s="135" t="str">
        <f>IF(LoanIsNotPaid*LoanIsGood,LoanValue,"")</f>
        <v/>
      </c>
      <c r="D267" s="135" t="str">
        <f>IF(LoanIsNotPaid*LoanIsGood,MonthlyPayment,"")</f>
        <v/>
      </c>
      <c r="E267" s="135" t="str">
        <f>IF(LoanIsNotPaid*LoanIsGood,Principal,"")</f>
        <v/>
      </c>
      <c r="F267" s="135" t="str">
        <f>IF(LoanIsNotPaid*LoanIsGood,InterestAmt,"")</f>
        <v/>
      </c>
      <c r="G267" s="135" t="str">
        <f>IF(LoanIsNotPaid*LoanIsGood,EndingBalance,"")</f>
        <v/>
      </c>
    </row>
    <row r="268" spans="1:7" ht="15" x14ac:dyDescent="0.25">
      <c r="A268" s="133" t="str">
        <f>IF(LoanIsNotPaid*LoanIsGood,PaymentNumber,"")</f>
        <v/>
      </c>
      <c r="B268" s="134" t="str">
        <f>IF(LoanIsNotPaid*LoanIsGood,PaymentDate,"")</f>
        <v/>
      </c>
      <c r="C268" s="135" t="str">
        <f>IF(LoanIsNotPaid*LoanIsGood,LoanValue,"")</f>
        <v/>
      </c>
      <c r="D268" s="135" t="str">
        <f>IF(LoanIsNotPaid*LoanIsGood,MonthlyPayment,"")</f>
        <v/>
      </c>
      <c r="E268" s="135" t="str">
        <f>IF(LoanIsNotPaid*LoanIsGood,Principal,"")</f>
        <v/>
      </c>
      <c r="F268" s="135" t="str">
        <f>IF(LoanIsNotPaid*LoanIsGood,InterestAmt,"")</f>
        <v/>
      </c>
      <c r="G268" s="135" t="str">
        <f>IF(LoanIsNotPaid*LoanIsGood,EndingBalance,"")</f>
        <v/>
      </c>
    </row>
    <row r="269" spans="1:7" ht="15" x14ac:dyDescent="0.25">
      <c r="A269" s="133" t="str">
        <f>IF(LoanIsNotPaid*LoanIsGood,PaymentNumber,"")</f>
        <v/>
      </c>
      <c r="B269" s="134" t="str">
        <f>IF(LoanIsNotPaid*LoanIsGood,PaymentDate,"")</f>
        <v/>
      </c>
      <c r="C269" s="135" t="str">
        <f>IF(LoanIsNotPaid*LoanIsGood,LoanValue,"")</f>
        <v/>
      </c>
      <c r="D269" s="135" t="str">
        <f>IF(LoanIsNotPaid*LoanIsGood,MonthlyPayment,"")</f>
        <v/>
      </c>
      <c r="E269" s="135" t="str">
        <f>IF(LoanIsNotPaid*LoanIsGood,Principal,"")</f>
        <v/>
      </c>
      <c r="F269" s="135" t="str">
        <f>IF(LoanIsNotPaid*LoanIsGood,InterestAmt,"")</f>
        <v/>
      </c>
      <c r="G269" s="135" t="str">
        <f>IF(LoanIsNotPaid*LoanIsGood,EndingBalance,"")</f>
        <v/>
      </c>
    </row>
    <row r="270" spans="1:7" ht="15" x14ac:dyDescent="0.25">
      <c r="A270" s="133" t="str">
        <f>IF(LoanIsNotPaid*LoanIsGood,PaymentNumber,"")</f>
        <v/>
      </c>
      <c r="B270" s="134" t="str">
        <f>IF(LoanIsNotPaid*LoanIsGood,PaymentDate,"")</f>
        <v/>
      </c>
      <c r="C270" s="135" t="str">
        <f>IF(LoanIsNotPaid*LoanIsGood,LoanValue,"")</f>
        <v/>
      </c>
      <c r="D270" s="135" t="str">
        <f>IF(LoanIsNotPaid*LoanIsGood,MonthlyPayment,"")</f>
        <v/>
      </c>
      <c r="E270" s="135" t="str">
        <f>IF(LoanIsNotPaid*LoanIsGood,Principal,"")</f>
        <v/>
      </c>
      <c r="F270" s="135" t="str">
        <f>IF(LoanIsNotPaid*LoanIsGood,InterestAmt,"")</f>
        <v/>
      </c>
      <c r="G270" s="135" t="str">
        <f>IF(LoanIsNotPaid*LoanIsGood,EndingBalance,"")</f>
        <v/>
      </c>
    </row>
    <row r="271" spans="1:7" ht="15" x14ac:dyDescent="0.25">
      <c r="A271" s="133" t="str">
        <f>IF(LoanIsNotPaid*LoanIsGood,PaymentNumber,"")</f>
        <v/>
      </c>
      <c r="B271" s="134" t="str">
        <f>IF(LoanIsNotPaid*LoanIsGood,PaymentDate,"")</f>
        <v/>
      </c>
      <c r="C271" s="135" t="str">
        <f>IF(LoanIsNotPaid*LoanIsGood,LoanValue,"")</f>
        <v/>
      </c>
      <c r="D271" s="135" t="str">
        <f>IF(LoanIsNotPaid*LoanIsGood,MonthlyPayment,"")</f>
        <v/>
      </c>
      <c r="E271" s="135" t="str">
        <f>IF(LoanIsNotPaid*LoanIsGood,Principal,"")</f>
        <v/>
      </c>
      <c r="F271" s="135" t="str">
        <f>IF(LoanIsNotPaid*LoanIsGood,InterestAmt,"")</f>
        <v/>
      </c>
      <c r="G271" s="135" t="str">
        <f>IF(LoanIsNotPaid*LoanIsGood,EndingBalance,"")</f>
        <v/>
      </c>
    </row>
    <row r="272" spans="1:7" ht="15" x14ac:dyDescent="0.25">
      <c r="A272" s="133" t="str">
        <f>IF(LoanIsNotPaid*LoanIsGood,PaymentNumber,"")</f>
        <v/>
      </c>
      <c r="B272" s="134" t="str">
        <f>IF(LoanIsNotPaid*LoanIsGood,PaymentDate,"")</f>
        <v/>
      </c>
      <c r="C272" s="135" t="str">
        <f>IF(LoanIsNotPaid*LoanIsGood,LoanValue,"")</f>
        <v/>
      </c>
      <c r="D272" s="135" t="str">
        <f>IF(LoanIsNotPaid*LoanIsGood,MonthlyPayment,"")</f>
        <v/>
      </c>
      <c r="E272" s="135" t="str">
        <f>IF(LoanIsNotPaid*LoanIsGood,Principal,"")</f>
        <v/>
      </c>
      <c r="F272" s="135" t="str">
        <f>IF(LoanIsNotPaid*LoanIsGood,InterestAmt,"")</f>
        <v/>
      </c>
      <c r="G272" s="135" t="str">
        <f>IF(LoanIsNotPaid*LoanIsGood,EndingBalance,"")</f>
        <v/>
      </c>
    </row>
    <row r="273" spans="1:7" ht="15" x14ac:dyDescent="0.25">
      <c r="A273" s="133" t="str">
        <f>IF(LoanIsNotPaid*LoanIsGood,PaymentNumber,"")</f>
        <v/>
      </c>
      <c r="B273" s="134" t="str">
        <f>IF(LoanIsNotPaid*LoanIsGood,PaymentDate,"")</f>
        <v/>
      </c>
      <c r="C273" s="135" t="str">
        <f>IF(LoanIsNotPaid*LoanIsGood,LoanValue,"")</f>
        <v/>
      </c>
      <c r="D273" s="135" t="str">
        <f>IF(LoanIsNotPaid*LoanIsGood,MonthlyPayment,"")</f>
        <v/>
      </c>
      <c r="E273" s="135" t="str">
        <f>IF(LoanIsNotPaid*LoanIsGood,Principal,"")</f>
        <v/>
      </c>
      <c r="F273" s="135" t="str">
        <f>IF(LoanIsNotPaid*LoanIsGood,InterestAmt,"")</f>
        <v/>
      </c>
      <c r="G273" s="135" t="str">
        <f>IF(LoanIsNotPaid*LoanIsGood,EndingBalance,"")</f>
        <v/>
      </c>
    </row>
    <row r="274" spans="1:7" ht="15" x14ac:dyDescent="0.25">
      <c r="A274" s="133" t="str">
        <f>IF(LoanIsNotPaid*LoanIsGood,PaymentNumber,"")</f>
        <v/>
      </c>
      <c r="B274" s="134" t="str">
        <f>IF(LoanIsNotPaid*LoanIsGood,PaymentDate,"")</f>
        <v/>
      </c>
      <c r="C274" s="135" t="str">
        <f>IF(LoanIsNotPaid*LoanIsGood,LoanValue,"")</f>
        <v/>
      </c>
      <c r="D274" s="135" t="str">
        <f>IF(LoanIsNotPaid*LoanIsGood,MonthlyPayment,"")</f>
        <v/>
      </c>
      <c r="E274" s="135" t="str">
        <f>IF(LoanIsNotPaid*LoanIsGood,Principal,"")</f>
        <v/>
      </c>
      <c r="F274" s="135" t="str">
        <f>IF(LoanIsNotPaid*LoanIsGood,InterestAmt,"")</f>
        <v/>
      </c>
      <c r="G274" s="135" t="str">
        <f>IF(LoanIsNotPaid*LoanIsGood,EndingBalance,"")</f>
        <v/>
      </c>
    </row>
    <row r="275" spans="1:7" ht="15" x14ac:dyDescent="0.25">
      <c r="A275" s="133" t="str">
        <f>IF(LoanIsNotPaid*LoanIsGood,PaymentNumber,"")</f>
        <v/>
      </c>
      <c r="B275" s="134" t="str">
        <f>IF(LoanIsNotPaid*LoanIsGood,PaymentDate,"")</f>
        <v/>
      </c>
      <c r="C275" s="135" t="str">
        <f>IF(LoanIsNotPaid*LoanIsGood,LoanValue,"")</f>
        <v/>
      </c>
      <c r="D275" s="135" t="str">
        <f>IF(LoanIsNotPaid*LoanIsGood,MonthlyPayment,"")</f>
        <v/>
      </c>
      <c r="E275" s="135" t="str">
        <f>IF(LoanIsNotPaid*LoanIsGood,Principal,"")</f>
        <v/>
      </c>
      <c r="F275" s="135" t="str">
        <f>IF(LoanIsNotPaid*LoanIsGood,InterestAmt,"")</f>
        <v/>
      </c>
      <c r="G275" s="135" t="str">
        <f>IF(LoanIsNotPaid*LoanIsGood,EndingBalance,"")</f>
        <v/>
      </c>
    </row>
    <row r="276" spans="1:7" ht="15" x14ac:dyDescent="0.25">
      <c r="A276" s="133" t="str">
        <f>IF(LoanIsNotPaid*LoanIsGood,PaymentNumber,"")</f>
        <v/>
      </c>
      <c r="B276" s="134" t="str">
        <f>IF(LoanIsNotPaid*LoanIsGood,PaymentDate,"")</f>
        <v/>
      </c>
      <c r="C276" s="135" t="str">
        <f>IF(LoanIsNotPaid*LoanIsGood,LoanValue,"")</f>
        <v/>
      </c>
      <c r="D276" s="135" t="str">
        <f>IF(LoanIsNotPaid*LoanIsGood,MonthlyPayment,"")</f>
        <v/>
      </c>
      <c r="E276" s="135" t="str">
        <f>IF(LoanIsNotPaid*LoanIsGood,Principal,"")</f>
        <v/>
      </c>
      <c r="F276" s="135" t="str">
        <f>IF(LoanIsNotPaid*LoanIsGood,InterestAmt,"")</f>
        <v/>
      </c>
      <c r="G276" s="135" t="str">
        <f>IF(LoanIsNotPaid*LoanIsGood,EndingBalance,"")</f>
        <v/>
      </c>
    </row>
    <row r="277" spans="1:7" ht="15" x14ac:dyDescent="0.25">
      <c r="A277" s="133" t="str">
        <f>IF(LoanIsNotPaid*LoanIsGood,PaymentNumber,"")</f>
        <v/>
      </c>
      <c r="B277" s="134" t="str">
        <f>IF(LoanIsNotPaid*LoanIsGood,PaymentDate,"")</f>
        <v/>
      </c>
      <c r="C277" s="135" t="str">
        <f>IF(LoanIsNotPaid*LoanIsGood,LoanValue,"")</f>
        <v/>
      </c>
      <c r="D277" s="135" t="str">
        <f>IF(LoanIsNotPaid*LoanIsGood,MonthlyPayment,"")</f>
        <v/>
      </c>
      <c r="E277" s="135" t="str">
        <f>IF(LoanIsNotPaid*LoanIsGood,Principal,"")</f>
        <v/>
      </c>
      <c r="F277" s="135" t="str">
        <f>IF(LoanIsNotPaid*LoanIsGood,InterestAmt,"")</f>
        <v/>
      </c>
      <c r="G277" s="135" t="str">
        <f>IF(LoanIsNotPaid*LoanIsGood,EndingBalance,"")</f>
        <v/>
      </c>
    </row>
    <row r="278" spans="1:7" ht="15" x14ac:dyDescent="0.25">
      <c r="A278" s="133" t="str">
        <f>IF(LoanIsNotPaid*LoanIsGood,PaymentNumber,"")</f>
        <v/>
      </c>
      <c r="B278" s="134" t="str">
        <f>IF(LoanIsNotPaid*LoanIsGood,PaymentDate,"")</f>
        <v/>
      </c>
      <c r="C278" s="135" t="str">
        <f>IF(LoanIsNotPaid*LoanIsGood,LoanValue,"")</f>
        <v/>
      </c>
      <c r="D278" s="135" t="str">
        <f>IF(LoanIsNotPaid*LoanIsGood,MonthlyPayment,"")</f>
        <v/>
      </c>
      <c r="E278" s="135" t="str">
        <f>IF(LoanIsNotPaid*LoanIsGood,Principal,"")</f>
        <v/>
      </c>
      <c r="F278" s="135" t="str">
        <f>IF(LoanIsNotPaid*LoanIsGood,InterestAmt,"")</f>
        <v/>
      </c>
      <c r="G278" s="135" t="str">
        <f>IF(LoanIsNotPaid*LoanIsGood,EndingBalance,"")</f>
        <v/>
      </c>
    </row>
    <row r="279" spans="1:7" ht="15" x14ac:dyDescent="0.25">
      <c r="A279" s="133" t="str">
        <f>IF(LoanIsNotPaid*LoanIsGood,PaymentNumber,"")</f>
        <v/>
      </c>
      <c r="B279" s="134" t="str">
        <f>IF(LoanIsNotPaid*LoanIsGood,PaymentDate,"")</f>
        <v/>
      </c>
      <c r="C279" s="135" t="str">
        <f>IF(LoanIsNotPaid*LoanIsGood,LoanValue,"")</f>
        <v/>
      </c>
      <c r="D279" s="135" t="str">
        <f>IF(LoanIsNotPaid*LoanIsGood,MonthlyPayment,"")</f>
        <v/>
      </c>
      <c r="E279" s="135" t="str">
        <f>IF(LoanIsNotPaid*LoanIsGood,Principal,"")</f>
        <v/>
      </c>
      <c r="F279" s="135" t="str">
        <f>IF(LoanIsNotPaid*LoanIsGood,InterestAmt,"")</f>
        <v/>
      </c>
      <c r="G279" s="135" t="str">
        <f>IF(LoanIsNotPaid*LoanIsGood,EndingBalance,"")</f>
        <v/>
      </c>
    </row>
    <row r="280" spans="1:7" ht="15" x14ac:dyDescent="0.25">
      <c r="A280" s="133" t="str">
        <f>IF(LoanIsNotPaid*LoanIsGood,PaymentNumber,"")</f>
        <v/>
      </c>
      <c r="B280" s="134" t="str">
        <f>IF(LoanIsNotPaid*LoanIsGood,PaymentDate,"")</f>
        <v/>
      </c>
      <c r="C280" s="135" t="str">
        <f>IF(LoanIsNotPaid*LoanIsGood,LoanValue,"")</f>
        <v/>
      </c>
      <c r="D280" s="135" t="str">
        <f>IF(LoanIsNotPaid*LoanIsGood,MonthlyPayment,"")</f>
        <v/>
      </c>
      <c r="E280" s="135" t="str">
        <f>IF(LoanIsNotPaid*LoanIsGood,Principal,"")</f>
        <v/>
      </c>
      <c r="F280" s="135" t="str">
        <f>IF(LoanIsNotPaid*LoanIsGood,InterestAmt,"")</f>
        <v/>
      </c>
      <c r="G280" s="135" t="str">
        <f>IF(LoanIsNotPaid*LoanIsGood,EndingBalance,"")</f>
        <v/>
      </c>
    </row>
    <row r="281" spans="1:7" ht="15" x14ac:dyDescent="0.25">
      <c r="A281" s="133" t="str">
        <f>IF(LoanIsNotPaid*LoanIsGood,PaymentNumber,"")</f>
        <v/>
      </c>
      <c r="B281" s="134" t="str">
        <f>IF(LoanIsNotPaid*LoanIsGood,PaymentDate,"")</f>
        <v/>
      </c>
      <c r="C281" s="135" t="str">
        <f>IF(LoanIsNotPaid*LoanIsGood,LoanValue,"")</f>
        <v/>
      </c>
      <c r="D281" s="135" t="str">
        <f>IF(LoanIsNotPaid*LoanIsGood,MonthlyPayment,"")</f>
        <v/>
      </c>
      <c r="E281" s="135" t="str">
        <f>IF(LoanIsNotPaid*LoanIsGood,Principal,"")</f>
        <v/>
      </c>
      <c r="F281" s="135" t="str">
        <f>IF(LoanIsNotPaid*LoanIsGood,InterestAmt,"")</f>
        <v/>
      </c>
      <c r="G281" s="135" t="str">
        <f>IF(LoanIsNotPaid*LoanIsGood,EndingBalance,"")</f>
        <v/>
      </c>
    </row>
    <row r="282" spans="1:7" ht="15" x14ac:dyDescent="0.25">
      <c r="A282" s="133" t="str">
        <f>IF(LoanIsNotPaid*LoanIsGood,PaymentNumber,"")</f>
        <v/>
      </c>
      <c r="B282" s="134" t="str">
        <f>IF(LoanIsNotPaid*LoanIsGood,PaymentDate,"")</f>
        <v/>
      </c>
      <c r="C282" s="135" t="str">
        <f>IF(LoanIsNotPaid*LoanIsGood,LoanValue,"")</f>
        <v/>
      </c>
      <c r="D282" s="135" t="str">
        <f>IF(LoanIsNotPaid*LoanIsGood,MonthlyPayment,"")</f>
        <v/>
      </c>
      <c r="E282" s="135" t="str">
        <f>IF(LoanIsNotPaid*LoanIsGood,Principal,"")</f>
        <v/>
      </c>
      <c r="F282" s="135" t="str">
        <f>IF(LoanIsNotPaid*LoanIsGood,InterestAmt,"")</f>
        <v/>
      </c>
      <c r="G282" s="135" t="str">
        <f>IF(LoanIsNotPaid*LoanIsGood,EndingBalance,"")</f>
        <v/>
      </c>
    </row>
    <row r="283" spans="1:7" ht="15" x14ac:dyDescent="0.25">
      <c r="A283" s="133" t="str">
        <f>IF(LoanIsNotPaid*LoanIsGood,PaymentNumber,"")</f>
        <v/>
      </c>
      <c r="B283" s="134" t="str">
        <f>IF(LoanIsNotPaid*LoanIsGood,PaymentDate,"")</f>
        <v/>
      </c>
      <c r="C283" s="135" t="str">
        <f>IF(LoanIsNotPaid*LoanIsGood,LoanValue,"")</f>
        <v/>
      </c>
      <c r="D283" s="135" t="str">
        <f>IF(LoanIsNotPaid*LoanIsGood,MonthlyPayment,"")</f>
        <v/>
      </c>
      <c r="E283" s="135" t="str">
        <f>IF(LoanIsNotPaid*LoanIsGood,Principal,"")</f>
        <v/>
      </c>
      <c r="F283" s="135" t="str">
        <f>IF(LoanIsNotPaid*LoanIsGood,InterestAmt,"")</f>
        <v/>
      </c>
      <c r="G283" s="135" t="str">
        <f>IF(LoanIsNotPaid*LoanIsGood,EndingBalance,"")</f>
        <v/>
      </c>
    </row>
    <row r="284" spans="1:7" ht="15" x14ac:dyDescent="0.25">
      <c r="A284" s="133" t="str">
        <f>IF(LoanIsNotPaid*LoanIsGood,PaymentNumber,"")</f>
        <v/>
      </c>
      <c r="B284" s="134" t="str">
        <f>IF(LoanIsNotPaid*LoanIsGood,PaymentDate,"")</f>
        <v/>
      </c>
      <c r="C284" s="135" t="str">
        <f>IF(LoanIsNotPaid*LoanIsGood,LoanValue,"")</f>
        <v/>
      </c>
      <c r="D284" s="135" t="str">
        <f>IF(LoanIsNotPaid*LoanIsGood,MonthlyPayment,"")</f>
        <v/>
      </c>
      <c r="E284" s="135" t="str">
        <f>IF(LoanIsNotPaid*LoanIsGood,Principal,"")</f>
        <v/>
      </c>
      <c r="F284" s="135" t="str">
        <f>IF(LoanIsNotPaid*LoanIsGood,InterestAmt,"")</f>
        <v/>
      </c>
      <c r="G284" s="135" t="str">
        <f>IF(LoanIsNotPaid*LoanIsGood,EndingBalance,"")</f>
        <v/>
      </c>
    </row>
    <row r="285" spans="1:7" ht="15" x14ac:dyDescent="0.25">
      <c r="A285" s="133" t="str">
        <f>IF(LoanIsNotPaid*LoanIsGood,PaymentNumber,"")</f>
        <v/>
      </c>
      <c r="B285" s="134" t="str">
        <f>IF(LoanIsNotPaid*LoanIsGood,PaymentDate,"")</f>
        <v/>
      </c>
      <c r="C285" s="135" t="str">
        <f>IF(LoanIsNotPaid*LoanIsGood,LoanValue,"")</f>
        <v/>
      </c>
      <c r="D285" s="135" t="str">
        <f>IF(LoanIsNotPaid*LoanIsGood,MonthlyPayment,"")</f>
        <v/>
      </c>
      <c r="E285" s="135" t="str">
        <f>IF(LoanIsNotPaid*LoanIsGood,Principal,"")</f>
        <v/>
      </c>
      <c r="F285" s="135" t="str">
        <f>IF(LoanIsNotPaid*LoanIsGood,InterestAmt,"")</f>
        <v/>
      </c>
      <c r="G285" s="135" t="str">
        <f>IF(LoanIsNotPaid*LoanIsGood,EndingBalance,"")</f>
        <v/>
      </c>
    </row>
    <row r="286" spans="1:7" ht="15" x14ac:dyDescent="0.25">
      <c r="A286" s="133" t="str">
        <f>IF(LoanIsNotPaid*LoanIsGood,PaymentNumber,"")</f>
        <v/>
      </c>
      <c r="B286" s="134" t="str">
        <f>IF(LoanIsNotPaid*LoanIsGood,PaymentDate,"")</f>
        <v/>
      </c>
      <c r="C286" s="135" t="str">
        <f>IF(LoanIsNotPaid*LoanIsGood,LoanValue,"")</f>
        <v/>
      </c>
      <c r="D286" s="135" t="str">
        <f>IF(LoanIsNotPaid*LoanIsGood,MonthlyPayment,"")</f>
        <v/>
      </c>
      <c r="E286" s="135" t="str">
        <f>IF(LoanIsNotPaid*LoanIsGood,Principal,"")</f>
        <v/>
      </c>
      <c r="F286" s="135" t="str">
        <f>IF(LoanIsNotPaid*LoanIsGood,InterestAmt,"")</f>
        <v/>
      </c>
      <c r="G286" s="135" t="str">
        <f>IF(LoanIsNotPaid*LoanIsGood,EndingBalance,"")</f>
        <v/>
      </c>
    </row>
    <row r="287" spans="1:7" ht="15" x14ac:dyDescent="0.25">
      <c r="A287" s="133" t="str">
        <f>IF(LoanIsNotPaid*LoanIsGood,PaymentNumber,"")</f>
        <v/>
      </c>
      <c r="B287" s="134" t="str">
        <f>IF(LoanIsNotPaid*LoanIsGood,PaymentDate,"")</f>
        <v/>
      </c>
      <c r="C287" s="135" t="str">
        <f>IF(LoanIsNotPaid*LoanIsGood,LoanValue,"")</f>
        <v/>
      </c>
      <c r="D287" s="135" t="str">
        <f>IF(LoanIsNotPaid*LoanIsGood,MonthlyPayment,"")</f>
        <v/>
      </c>
      <c r="E287" s="135" t="str">
        <f>IF(LoanIsNotPaid*LoanIsGood,Principal,"")</f>
        <v/>
      </c>
      <c r="F287" s="135" t="str">
        <f>IF(LoanIsNotPaid*LoanIsGood,InterestAmt,"")</f>
        <v/>
      </c>
      <c r="G287" s="135" t="str">
        <f>IF(LoanIsNotPaid*LoanIsGood,EndingBalance,"")</f>
        <v/>
      </c>
    </row>
    <row r="288" spans="1:7" ht="15" x14ac:dyDescent="0.25">
      <c r="A288" s="133" t="str">
        <f>IF(LoanIsNotPaid*LoanIsGood,PaymentNumber,"")</f>
        <v/>
      </c>
      <c r="B288" s="134" t="str">
        <f>IF(LoanIsNotPaid*LoanIsGood,PaymentDate,"")</f>
        <v/>
      </c>
      <c r="C288" s="135" t="str">
        <f>IF(LoanIsNotPaid*LoanIsGood,LoanValue,"")</f>
        <v/>
      </c>
      <c r="D288" s="135" t="str">
        <f>IF(LoanIsNotPaid*LoanIsGood,MonthlyPayment,"")</f>
        <v/>
      </c>
      <c r="E288" s="135" t="str">
        <f>IF(LoanIsNotPaid*LoanIsGood,Principal,"")</f>
        <v/>
      </c>
      <c r="F288" s="135" t="str">
        <f>IF(LoanIsNotPaid*LoanIsGood,InterestAmt,"")</f>
        <v/>
      </c>
      <c r="G288" s="135" t="str">
        <f>IF(LoanIsNotPaid*LoanIsGood,EndingBalance,"")</f>
        <v/>
      </c>
    </row>
    <row r="289" spans="1:7" ht="15" x14ac:dyDescent="0.25">
      <c r="A289" s="133" t="str">
        <f>IF(LoanIsNotPaid*LoanIsGood,PaymentNumber,"")</f>
        <v/>
      </c>
      <c r="B289" s="134" t="str">
        <f>IF(LoanIsNotPaid*LoanIsGood,PaymentDate,"")</f>
        <v/>
      </c>
      <c r="C289" s="135" t="str">
        <f>IF(LoanIsNotPaid*LoanIsGood,LoanValue,"")</f>
        <v/>
      </c>
      <c r="D289" s="135" t="str">
        <f>IF(LoanIsNotPaid*LoanIsGood,MonthlyPayment,"")</f>
        <v/>
      </c>
      <c r="E289" s="135" t="str">
        <f>IF(LoanIsNotPaid*LoanIsGood,Principal,"")</f>
        <v/>
      </c>
      <c r="F289" s="135" t="str">
        <f>IF(LoanIsNotPaid*LoanIsGood,InterestAmt,"")</f>
        <v/>
      </c>
      <c r="G289" s="135" t="str">
        <f>IF(LoanIsNotPaid*LoanIsGood,EndingBalance,"")</f>
        <v/>
      </c>
    </row>
    <row r="290" spans="1:7" ht="15" x14ac:dyDescent="0.25">
      <c r="A290" s="133" t="str">
        <f>IF(LoanIsNotPaid*LoanIsGood,PaymentNumber,"")</f>
        <v/>
      </c>
      <c r="B290" s="134" t="str">
        <f>IF(LoanIsNotPaid*LoanIsGood,PaymentDate,"")</f>
        <v/>
      </c>
      <c r="C290" s="135" t="str">
        <f>IF(LoanIsNotPaid*LoanIsGood,LoanValue,"")</f>
        <v/>
      </c>
      <c r="D290" s="135" t="str">
        <f>IF(LoanIsNotPaid*LoanIsGood,MonthlyPayment,"")</f>
        <v/>
      </c>
      <c r="E290" s="135" t="str">
        <f>IF(LoanIsNotPaid*LoanIsGood,Principal,"")</f>
        <v/>
      </c>
      <c r="F290" s="135" t="str">
        <f>IF(LoanIsNotPaid*LoanIsGood,InterestAmt,"")</f>
        <v/>
      </c>
      <c r="G290" s="135" t="str">
        <f>IF(LoanIsNotPaid*LoanIsGood,EndingBalance,"")</f>
        <v/>
      </c>
    </row>
    <row r="291" spans="1:7" ht="15" x14ac:dyDescent="0.25">
      <c r="A291" s="133" t="str">
        <f>IF(LoanIsNotPaid*LoanIsGood,PaymentNumber,"")</f>
        <v/>
      </c>
      <c r="B291" s="134" t="str">
        <f>IF(LoanIsNotPaid*LoanIsGood,PaymentDate,"")</f>
        <v/>
      </c>
      <c r="C291" s="135" t="str">
        <f>IF(LoanIsNotPaid*LoanIsGood,LoanValue,"")</f>
        <v/>
      </c>
      <c r="D291" s="135" t="str">
        <f>IF(LoanIsNotPaid*LoanIsGood,MonthlyPayment,"")</f>
        <v/>
      </c>
      <c r="E291" s="135" t="str">
        <f>IF(LoanIsNotPaid*LoanIsGood,Principal,"")</f>
        <v/>
      </c>
      <c r="F291" s="135" t="str">
        <f>IF(LoanIsNotPaid*LoanIsGood,InterestAmt,"")</f>
        <v/>
      </c>
      <c r="G291" s="135" t="str">
        <f>IF(LoanIsNotPaid*LoanIsGood,EndingBalance,"")</f>
        <v/>
      </c>
    </row>
    <row r="292" spans="1:7" ht="15" x14ac:dyDescent="0.25">
      <c r="A292" s="133" t="str">
        <f>IF(LoanIsNotPaid*LoanIsGood,PaymentNumber,"")</f>
        <v/>
      </c>
      <c r="B292" s="134" t="str">
        <f>IF(LoanIsNotPaid*LoanIsGood,PaymentDate,"")</f>
        <v/>
      </c>
      <c r="C292" s="135" t="str">
        <f>IF(LoanIsNotPaid*LoanIsGood,LoanValue,"")</f>
        <v/>
      </c>
      <c r="D292" s="135" t="str">
        <f>IF(LoanIsNotPaid*LoanIsGood,MonthlyPayment,"")</f>
        <v/>
      </c>
      <c r="E292" s="135" t="str">
        <f>IF(LoanIsNotPaid*LoanIsGood,Principal,"")</f>
        <v/>
      </c>
      <c r="F292" s="135" t="str">
        <f>IF(LoanIsNotPaid*LoanIsGood,InterestAmt,"")</f>
        <v/>
      </c>
      <c r="G292" s="135" t="str">
        <f>IF(LoanIsNotPaid*LoanIsGood,EndingBalance,"")</f>
        <v/>
      </c>
    </row>
    <row r="293" spans="1:7" ht="15" x14ac:dyDescent="0.25">
      <c r="A293" s="133" t="str">
        <f>IF(LoanIsNotPaid*LoanIsGood,PaymentNumber,"")</f>
        <v/>
      </c>
      <c r="B293" s="134" t="str">
        <f>IF(LoanIsNotPaid*LoanIsGood,PaymentDate,"")</f>
        <v/>
      </c>
      <c r="C293" s="135" t="str">
        <f>IF(LoanIsNotPaid*LoanIsGood,LoanValue,"")</f>
        <v/>
      </c>
      <c r="D293" s="135" t="str">
        <f>IF(LoanIsNotPaid*LoanIsGood,MonthlyPayment,"")</f>
        <v/>
      </c>
      <c r="E293" s="135" t="str">
        <f>IF(LoanIsNotPaid*LoanIsGood,Principal,"")</f>
        <v/>
      </c>
      <c r="F293" s="135" t="str">
        <f>IF(LoanIsNotPaid*LoanIsGood,InterestAmt,"")</f>
        <v/>
      </c>
      <c r="G293" s="135" t="str">
        <f>IF(LoanIsNotPaid*LoanIsGood,EndingBalance,"")</f>
        <v/>
      </c>
    </row>
    <row r="294" spans="1:7" ht="15" x14ac:dyDescent="0.25">
      <c r="A294" s="133" t="str">
        <f>IF(LoanIsNotPaid*LoanIsGood,PaymentNumber,"")</f>
        <v/>
      </c>
      <c r="B294" s="134" t="str">
        <f>IF(LoanIsNotPaid*LoanIsGood,PaymentDate,"")</f>
        <v/>
      </c>
      <c r="C294" s="135" t="str">
        <f>IF(LoanIsNotPaid*LoanIsGood,LoanValue,"")</f>
        <v/>
      </c>
      <c r="D294" s="135" t="str">
        <f>IF(LoanIsNotPaid*LoanIsGood,MonthlyPayment,"")</f>
        <v/>
      </c>
      <c r="E294" s="135" t="str">
        <f>IF(LoanIsNotPaid*LoanIsGood,Principal,"")</f>
        <v/>
      </c>
      <c r="F294" s="135" t="str">
        <f>IF(LoanIsNotPaid*LoanIsGood,InterestAmt,"")</f>
        <v/>
      </c>
      <c r="G294" s="135" t="str">
        <f>IF(LoanIsNotPaid*LoanIsGood,EndingBalance,"")</f>
        <v/>
      </c>
    </row>
    <row r="295" spans="1:7" ht="15" x14ac:dyDescent="0.25">
      <c r="A295" s="133" t="str">
        <f>IF(LoanIsNotPaid*LoanIsGood,PaymentNumber,"")</f>
        <v/>
      </c>
      <c r="B295" s="134" t="str">
        <f>IF(LoanIsNotPaid*LoanIsGood,PaymentDate,"")</f>
        <v/>
      </c>
      <c r="C295" s="135" t="str">
        <f>IF(LoanIsNotPaid*LoanIsGood,LoanValue,"")</f>
        <v/>
      </c>
      <c r="D295" s="135" t="str">
        <f>IF(LoanIsNotPaid*LoanIsGood,MonthlyPayment,"")</f>
        <v/>
      </c>
      <c r="E295" s="135" t="str">
        <f>IF(LoanIsNotPaid*LoanIsGood,Principal,"")</f>
        <v/>
      </c>
      <c r="F295" s="135" t="str">
        <f>IF(LoanIsNotPaid*LoanIsGood,InterestAmt,"")</f>
        <v/>
      </c>
      <c r="G295" s="135" t="str">
        <f>IF(LoanIsNotPaid*LoanIsGood,EndingBalance,"")</f>
        <v/>
      </c>
    </row>
    <row r="296" spans="1:7" ht="15" x14ac:dyDescent="0.25">
      <c r="A296" s="133" t="str">
        <f>IF(LoanIsNotPaid*LoanIsGood,PaymentNumber,"")</f>
        <v/>
      </c>
      <c r="B296" s="134" t="str">
        <f>IF(LoanIsNotPaid*LoanIsGood,PaymentDate,"")</f>
        <v/>
      </c>
      <c r="C296" s="135" t="str">
        <f>IF(LoanIsNotPaid*LoanIsGood,LoanValue,"")</f>
        <v/>
      </c>
      <c r="D296" s="135" t="str">
        <f>IF(LoanIsNotPaid*LoanIsGood,MonthlyPayment,"")</f>
        <v/>
      </c>
      <c r="E296" s="135" t="str">
        <f>IF(LoanIsNotPaid*LoanIsGood,Principal,"")</f>
        <v/>
      </c>
      <c r="F296" s="135" t="str">
        <f>IF(LoanIsNotPaid*LoanIsGood,InterestAmt,"")</f>
        <v/>
      </c>
      <c r="G296" s="135" t="str">
        <f>IF(LoanIsNotPaid*LoanIsGood,EndingBalance,"")</f>
        <v/>
      </c>
    </row>
    <row r="297" spans="1:7" ht="15" x14ac:dyDescent="0.25">
      <c r="A297" s="133" t="str">
        <f>IF(LoanIsNotPaid*LoanIsGood,PaymentNumber,"")</f>
        <v/>
      </c>
      <c r="B297" s="134" t="str">
        <f>IF(LoanIsNotPaid*LoanIsGood,PaymentDate,"")</f>
        <v/>
      </c>
      <c r="C297" s="135" t="str">
        <f>IF(LoanIsNotPaid*LoanIsGood,LoanValue,"")</f>
        <v/>
      </c>
      <c r="D297" s="135" t="str">
        <f>IF(LoanIsNotPaid*LoanIsGood,MonthlyPayment,"")</f>
        <v/>
      </c>
      <c r="E297" s="135" t="str">
        <f>IF(LoanIsNotPaid*LoanIsGood,Principal,"")</f>
        <v/>
      </c>
      <c r="F297" s="135" t="str">
        <f>IF(LoanIsNotPaid*LoanIsGood,InterestAmt,"")</f>
        <v/>
      </c>
      <c r="G297" s="135" t="str">
        <f>IF(LoanIsNotPaid*LoanIsGood,EndingBalance,"")</f>
        <v/>
      </c>
    </row>
    <row r="298" spans="1:7" ht="15" x14ac:dyDescent="0.25">
      <c r="A298" s="133" t="str">
        <f>IF(LoanIsNotPaid*LoanIsGood,PaymentNumber,"")</f>
        <v/>
      </c>
      <c r="B298" s="134" t="str">
        <f>IF(LoanIsNotPaid*LoanIsGood,PaymentDate,"")</f>
        <v/>
      </c>
      <c r="C298" s="135" t="str">
        <f>IF(LoanIsNotPaid*LoanIsGood,LoanValue,"")</f>
        <v/>
      </c>
      <c r="D298" s="135" t="str">
        <f>IF(LoanIsNotPaid*LoanIsGood,MonthlyPayment,"")</f>
        <v/>
      </c>
      <c r="E298" s="135" t="str">
        <f>IF(LoanIsNotPaid*LoanIsGood,Principal,"")</f>
        <v/>
      </c>
      <c r="F298" s="135" t="str">
        <f>IF(LoanIsNotPaid*LoanIsGood,InterestAmt,"")</f>
        <v/>
      </c>
      <c r="G298" s="135" t="str">
        <f>IF(LoanIsNotPaid*LoanIsGood,EndingBalance,"")</f>
        <v/>
      </c>
    </row>
    <row r="299" spans="1:7" ht="15" x14ac:dyDescent="0.25">
      <c r="A299" s="133" t="str">
        <f>IF(LoanIsNotPaid*LoanIsGood,PaymentNumber,"")</f>
        <v/>
      </c>
      <c r="B299" s="134" t="str">
        <f>IF(LoanIsNotPaid*LoanIsGood,PaymentDate,"")</f>
        <v/>
      </c>
      <c r="C299" s="135" t="str">
        <f>IF(LoanIsNotPaid*LoanIsGood,LoanValue,"")</f>
        <v/>
      </c>
      <c r="D299" s="135" t="str">
        <f>IF(LoanIsNotPaid*LoanIsGood,MonthlyPayment,"")</f>
        <v/>
      </c>
      <c r="E299" s="135" t="str">
        <f>IF(LoanIsNotPaid*LoanIsGood,Principal,"")</f>
        <v/>
      </c>
      <c r="F299" s="135" t="str">
        <f>IF(LoanIsNotPaid*LoanIsGood,InterestAmt,"")</f>
        <v/>
      </c>
      <c r="G299" s="135" t="str">
        <f>IF(LoanIsNotPaid*LoanIsGood,EndingBalance,"")</f>
        <v/>
      </c>
    </row>
    <row r="300" spans="1:7" ht="15" x14ac:dyDescent="0.25">
      <c r="A300" s="133" t="str">
        <f>IF(LoanIsNotPaid*LoanIsGood,PaymentNumber,"")</f>
        <v/>
      </c>
      <c r="B300" s="134" t="str">
        <f>IF(LoanIsNotPaid*LoanIsGood,PaymentDate,"")</f>
        <v/>
      </c>
      <c r="C300" s="135" t="str">
        <f>IF(LoanIsNotPaid*LoanIsGood,LoanValue,"")</f>
        <v/>
      </c>
      <c r="D300" s="135" t="str">
        <f>IF(LoanIsNotPaid*LoanIsGood,MonthlyPayment,"")</f>
        <v/>
      </c>
      <c r="E300" s="135" t="str">
        <f>IF(LoanIsNotPaid*LoanIsGood,Principal,"")</f>
        <v/>
      </c>
      <c r="F300" s="135" t="str">
        <f>IF(LoanIsNotPaid*LoanIsGood,InterestAmt,"")</f>
        <v/>
      </c>
      <c r="G300" s="135" t="str">
        <f>IF(LoanIsNotPaid*LoanIsGood,EndingBalance,"")</f>
        <v/>
      </c>
    </row>
    <row r="301" spans="1:7" ht="15" x14ac:dyDescent="0.25">
      <c r="A301" s="133" t="str">
        <f>IF(LoanIsNotPaid*LoanIsGood,PaymentNumber,"")</f>
        <v/>
      </c>
      <c r="B301" s="134" t="str">
        <f>IF(LoanIsNotPaid*LoanIsGood,PaymentDate,"")</f>
        <v/>
      </c>
      <c r="C301" s="135" t="str">
        <f>IF(LoanIsNotPaid*LoanIsGood,LoanValue,"")</f>
        <v/>
      </c>
      <c r="D301" s="135" t="str">
        <f>IF(LoanIsNotPaid*LoanIsGood,MonthlyPayment,"")</f>
        <v/>
      </c>
      <c r="E301" s="135" t="str">
        <f>IF(LoanIsNotPaid*LoanIsGood,Principal,"")</f>
        <v/>
      </c>
      <c r="F301" s="135" t="str">
        <f>IF(LoanIsNotPaid*LoanIsGood,InterestAmt,"")</f>
        <v/>
      </c>
      <c r="G301" s="135" t="str">
        <f>IF(LoanIsNotPaid*LoanIsGood,EndingBalance,"")</f>
        <v/>
      </c>
    </row>
    <row r="302" spans="1:7" ht="15" x14ac:dyDescent="0.25">
      <c r="A302" s="133" t="str">
        <f>IF(LoanIsNotPaid*LoanIsGood,PaymentNumber,"")</f>
        <v/>
      </c>
      <c r="B302" s="134" t="str">
        <f>IF(LoanIsNotPaid*LoanIsGood,PaymentDate,"")</f>
        <v/>
      </c>
      <c r="C302" s="135" t="str">
        <f>IF(LoanIsNotPaid*LoanIsGood,LoanValue,"")</f>
        <v/>
      </c>
      <c r="D302" s="135" t="str">
        <f>IF(LoanIsNotPaid*LoanIsGood,MonthlyPayment,"")</f>
        <v/>
      </c>
      <c r="E302" s="135" t="str">
        <f>IF(LoanIsNotPaid*LoanIsGood,Principal,"")</f>
        <v/>
      </c>
      <c r="F302" s="135" t="str">
        <f>IF(LoanIsNotPaid*LoanIsGood,InterestAmt,"")</f>
        <v/>
      </c>
      <c r="G302" s="135" t="str">
        <f>IF(LoanIsNotPaid*LoanIsGood,EndingBalance,"")</f>
        <v/>
      </c>
    </row>
    <row r="303" spans="1:7" ht="15" x14ac:dyDescent="0.25">
      <c r="A303" s="133" t="str">
        <f>IF(LoanIsNotPaid*LoanIsGood,PaymentNumber,"")</f>
        <v/>
      </c>
      <c r="B303" s="134" t="str">
        <f>IF(LoanIsNotPaid*LoanIsGood,PaymentDate,"")</f>
        <v/>
      </c>
      <c r="C303" s="135" t="str">
        <f>IF(LoanIsNotPaid*LoanIsGood,LoanValue,"")</f>
        <v/>
      </c>
      <c r="D303" s="135" t="str">
        <f>IF(LoanIsNotPaid*LoanIsGood,MonthlyPayment,"")</f>
        <v/>
      </c>
      <c r="E303" s="135" t="str">
        <f>IF(LoanIsNotPaid*LoanIsGood,Principal,"")</f>
        <v/>
      </c>
      <c r="F303" s="135" t="str">
        <f>IF(LoanIsNotPaid*LoanIsGood,InterestAmt,"")</f>
        <v/>
      </c>
      <c r="G303" s="135" t="str">
        <f>IF(LoanIsNotPaid*LoanIsGood,EndingBalance,"")</f>
        <v/>
      </c>
    </row>
    <row r="304" spans="1:7" ht="15" x14ac:dyDescent="0.25">
      <c r="A304" s="133" t="str">
        <f>IF(LoanIsNotPaid*LoanIsGood,PaymentNumber,"")</f>
        <v/>
      </c>
      <c r="B304" s="134" t="str">
        <f>IF(LoanIsNotPaid*LoanIsGood,PaymentDate,"")</f>
        <v/>
      </c>
      <c r="C304" s="135" t="str">
        <f>IF(LoanIsNotPaid*LoanIsGood,LoanValue,"")</f>
        <v/>
      </c>
      <c r="D304" s="135" t="str">
        <f>IF(LoanIsNotPaid*LoanIsGood,MonthlyPayment,"")</f>
        <v/>
      </c>
      <c r="E304" s="135" t="str">
        <f>IF(LoanIsNotPaid*LoanIsGood,Principal,"")</f>
        <v/>
      </c>
      <c r="F304" s="135" t="str">
        <f>IF(LoanIsNotPaid*LoanIsGood,InterestAmt,"")</f>
        <v/>
      </c>
      <c r="G304" s="135" t="str">
        <f>IF(LoanIsNotPaid*LoanIsGood,EndingBalance,"")</f>
        <v/>
      </c>
    </row>
    <row r="305" spans="1:7" ht="15" x14ac:dyDescent="0.25">
      <c r="A305" s="133" t="str">
        <f>IF(LoanIsNotPaid*LoanIsGood,PaymentNumber,"")</f>
        <v/>
      </c>
      <c r="B305" s="134" t="str">
        <f>IF(LoanIsNotPaid*LoanIsGood,PaymentDate,"")</f>
        <v/>
      </c>
      <c r="C305" s="135" t="str">
        <f>IF(LoanIsNotPaid*LoanIsGood,LoanValue,"")</f>
        <v/>
      </c>
      <c r="D305" s="135" t="str">
        <f>IF(LoanIsNotPaid*LoanIsGood,MonthlyPayment,"")</f>
        <v/>
      </c>
      <c r="E305" s="135" t="str">
        <f>IF(LoanIsNotPaid*LoanIsGood,Principal,"")</f>
        <v/>
      </c>
      <c r="F305" s="135" t="str">
        <f>IF(LoanIsNotPaid*LoanIsGood,InterestAmt,"")</f>
        <v/>
      </c>
      <c r="G305" s="135" t="str">
        <f>IF(LoanIsNotPaid*LoanIsGood,EndingBalance,"")</f>
        <v/>
      </c>
    </row>
    <row r="306" spans="1:7" ht="15" x14ac:dyDescent="0.25">
      <c r="A306" s="133" t="str">
        <f>IF(LoanIsNotPaid*LoanIsGood,PaymentNumber,"")</f>
        <v/>
      </c>
      <c r="B306" s="134" t="str">
        <f>IF(LoanIsNotPaid*LoanIsGood,PaymentDate,"")</f>
        <v/>
      </c>
      <c r="C306" s="135" t="str">
        <f>IF(LoanIsNotPaid*LoanIsGood,LoanValue,"")</f>
        <v/>
      </c>
      <c r="D306" s="135" t="str">
        <f>IF(LoanIsNotPaid*LoanIsGood,MonthlyPayment,"")</f>
        <v/>
      </c>
      <c r="E306" s="135" t="str">
        <f>IF(LoanIsNotPaid*LoanIsGood,Principal,"")</f>
        <v/>
      </c>
      <c r="F306" s="135" t="str">
        <f>IF(LoanIsNotPaid*LoanIsGood,InterestAmt,"")</f>
        <v/>
      </c>
      <c r="G306" s="135" t="str">
        <f>IF(LoanIsNotPaid*LoanIsGood,EndingBalance,"")</f>
        <v/>
      </c>
    </row>
    <row r="307" spans="1:7" ht="15" x14ac:dyDescent="0.25">
      <c r="A307" s="133" t="str">
        <f>IF(LoanIsNotPaid*LoanIsGood,PaymentNumber,"")</f>
        <v/>
      </c>
      <c r="B307" s="134" t="str">
        <f>IF(LoanIsNotPaid*LoanIsGood,PaymentDate,"")</f>
        <v/>
      </c>
      <c r="C307" s="135" t="str">
        <f>IF(LoanIsNotPaid*LoanIsGood,LoanValue,"")</f>
        <v/>
      </c>
      <c r="D307" s="135" t="str">
        <f>IF(LoanIsNotPaid*LoanIsGood,MonthlyPayment,"")</f>
        <v/>
      </c>
      <c r="E307" s="135" t="str">
        <f>IF(LoanIsNotPaid*LoanIsGood,Principal,"")</f>
        <v/>
      </c>
      <c r="F307" s="135" t="str">
        <f>IF(LoanIsNotPaid*LoanIsGood,InterestAmt,"")</f>
        <v/>
      </c>
      <c r="G307" s="135" t="str">
        <f>IF(LoanIsNotPaid*LoanIsGood,EndingBalance,"")</f>
        <v/>
      </c>
    </row>
    <row r="308" spans="1:7" ht="15" x14ac:dyDescent="0.25">
      <c r="A308" s="133" t="str">
        <f>IF(LoanIsNotPaid*LoanIsGood,PaymentNumber,"")</f>
        <v/>
      </c>
      <c r="B308" s="134" t="str">
        <f>IF(LoanIsNotPaid*LoanIsGood,PaymentDate,"")</f>
        <v/>
      </c>
      <c r="C308" s="135" t="str">
        <f>IF(LoanIsNotPaid*LoanIsGood,LoanValue,"")</f>
        <v/>
      </c>
      <c r="D308" s="135" t="str">
        <f>IF(LoanIsNotPaid*LoanIsGood,MonthlyPayment,"")</f>
        <v/>
      </c>
      <c r="E308" s="135" t="str">
        <f>IF(LoanIsNotPaid*LoanIsGood,Principal,"")</f>
        <v/>
      </c>
      <c r="F308" s="135" t="str">
        <f>IF(LoanIsNotPaid*LoanIsGood,InterestAmt,"")</f>
        <v/>
      </c>
      <c r="G308" s="135" t="str">
        <f>IF(LoanIsNotPaid*LoanIsGood,EndingBalance,"")</f>
        <v/>
      </c>
    </row>
    <row r="309" spans="1:7" ht="15" x14ac:dyDescent="0.25">
      <c r="A309" s="133" t="str">
        <f>IF(LoanIsNotPaid*LoanIsGood,PaymentNumber,"")</f>
        <v/>
      </c>
      <c r="B309" s="134" t="str">
        <f>IF(LoanIsNotPaid*LoanIsGood,PaymentDate,"")</f>
        <v/>
      </c>
      <c r="C309" s="135" t="str">
        <f>IF(LoanIsNotPaid*LoanIsGood,LoanValue,"")</f>
        <v/>
      </c>
      <c r="D309" s="135" t="str">
        <f>IF(LoanIsNotPaid*LoanIsGood,MonthlyPayment,"")</f>
        <v/>
      </c>
      <c r="E309" s="135" t="str">
        <f>IF(LoanIsNotPaid*LoanIsGood,Principal,"")</f>
        <v/>
      </c>
      <c r="F309" s="135" t="str">
        <f>IF(LoanIsNotPaid*LoanIsGood,InterestAmt,"")</f>
        <v/>
      </c>
      <c r="G309" s="135" t="str">
        <f>IF(LoanIsNotPaid*LoanIsGood,EndingBalance,"")</f>
        <v/>
      </c>
    </row>
    <row r="310" spans="1:7" ht="15" x14ac:dyDescent="0.25">
      <c r="A310" s="133" t="str">
        <f>IF(LoanIsNotPaid*LoanIsGood,PaymentNumber,"")</f>
        <v/>
      </c>
      <c r="B310" s="134" t="str">
        <f>IF(LoanIsNotPaid*LoanIsGood,PaymentDate,"")</f>
        <v/>
      </c>
      <c r="C310" s="135" t="str">
        <f>IF(LoanIsNotPaid*LoanIsGood,LoanValue,"")</f>
        <v/>
      </c>
      <c r="D310" s="135" t="str">
        <f>IF(LoanIsNotPaid*LoanIsGood,MonthlyPayment,"")</f>
        <v/>
      </c>
      <c r="E310" s="135" t="str">
        <f>IF(LoanIsNotPaid*LoanIsGood,Principal,"")</f>
        <v/>
      </c>
      <c r="F310" s="135" t="str">
        <f>IF(LoanIsNotPaid*LoanIsGood,InterestAmt,"")</f>
        <v/>
      </c>
      <c r="G310" s="135" t="str">
        <f>IF(LoanIsNotPaid*LoanIsGood,EndingBalance,"")</f>
        <v/>
      </c>
    </row>
    <row r="311" spans="1:7" ht="15" x14ac:dyDescent="0.25">
      <c r="A311" s="133" t="str">
        <f>IF(LoanIsNotPaid*LoanIsGood,PaymentNumber,"")</f>
        <v/>
      </c>
      <c r="B311" s="134" t="str">
        <f>IF(LoanIsNotPaid*LoanIsGood,PaymentDate,"")</f>
        <v/>
      </c>
      <c r="C311" s="135" t="str">
        <f>IF(LoanIsNotPaid*LoanIsGood,LoanValue,"")</f>
        <v/>
      </c>
      <c r="D311" s="135" t="str">
        <f>IF(LoanIsNotPaid*LoanIsGood,MonthlyPayment,"")</f>
        <v/>
      </c>
      <c r="E311" s="135" t="str">
        <f>IF(LoanIsNotPaid*LoanIsGood,Principal,"")</f>
        <v/>
      </c>
      <c r="F311" s="135" t="str">
        <f>IF(LoanIsNotPaid*LoanIsGood,InterestAmt,"")</f>
        <v/>
      </c>
      <c r="G311" s="135" t="str">
        <f>IF(LoanIsNotPaid*LoanIsGood,EndingBalance,"")</f>
        <v/>
      </c>
    </row>
    <row r="312" spans="1:7" ht="15" x14ac:dyDescent="0.25">
      <c r="A312" s="133" t="str">
        <f>IF(LoanIsNotPaid*LoanIsGood,PaymentNumber,"")</f>
        <v/>
      </c>
      <c r="B312" s="134" t="str">
        <f>IF(LoanIsNotPaid*LoanIsGood,PaymentDate,"")</f>
        <v/>
      </c>
      <c r="C312" s="135" t="str">
        <f>IF(LoanIsNotPaid*LoanIsGood,LoanValue,"")</f>
        <v/>
      </c>
      <c r="D312" s="135" t="str">
        <f>IF(LoanIsNotPaid*LoanIsGood,MonthlyPayment,"")</f>
        <v/>
      </c>
      <c r="E312" s="135" t="str">
        <f>IF(LoanIsNotPaid*LoanIsGood,Principal,"")</f>
        <v/>
      </c>
      <c r="F312" s="135" t="str">
        <f>IF(LoanIsNotPaid*LoanIsGood,InterestAmt,"")</f>
        <v/>
      </c>
      <c r="G312" s="135" t="str">
        <f>IF(LoanIsNotPaid*LoanIsGood,EndingBalance,"")</f>
        <v/>
      </c>
    </row>
    <row r="313" spans="1:7" ht="15" x14ac:dyDescent="0.25">
      <c r="A313" s="133" t="str">
        <f>IF(LoanIsNotPaid*LoanIsGood,PaymentNumber,"")</f>
        <v/>
      </c>
      <c r="B313" s="134" t="str">
        <f>IF(LoanIsNotPaid*LoanIsGood,PaymentDate,"")</f>
        <v/>
      </c>
      <c r="C313" s="135" t="str">
        <f>IF(LoanIsNotPaid*LoanIsGood,LoanValue,"")</f>
        <v/>
      </c>
      <c r="D313" s="135" t="str">
        <f>IF(LoanIsNotPaid*LoanIsGood,MonthlyPayment,"")</f>
        <v/>
      </c>
      <c r="E313" s="135" t="str">
        <f>IF(LoanIsNotPaid*LoanIsGood,Principal,"")</f>
        <v/>
      </c>
      <c r="F313" s="135" t="str">
        <f>IF(LoanIsNotPaid*LoanIsGood,InterestAmt,"")</f>
        <v/>
      </c>
      <c r="G313" s="135" t="str">
        <f>IF(LoanIsNotPaid*LoanIsGood,EndingBalance,"")</f>
        <v/>
      </c>
    </row>
    <row r="314" spans="1:7" ht="15" x14ac:dyDescent="0.25">
      <c r="A314" s="133" t="str">
        <f>IF(LoanIsNotPaid*LoanIsGood,PaymentNumber,"")</f>
        <v/>
      </c>
      <c r="B314" s="134" t="str">
        <f>IF(LoanIsNotPaid*LoanIsGood,PaymentDate,"")</f>
        <v/>
      </c>
      <c r="C314" s="135" t="str">
        <f>IF(LoanIsNotPaid*LoanIsGood,LoanValue,"")</f>
        <v/>
      </c>
      <c r="D314" s="135" t="str">
        <f>IF(LoanIsNotPaid*LoanIsGood,MonthlyPayment,"")</f>
        <v/>
      </c>
      <c r="E314" s="135" t="str">
        <f>IF(LoanIsNotPaid*LoanIsGood,Principal,"")</f>
        <v/>
      </c>
      <c r="F314" s="135" t="str">
        <f>IF(LoanIsNotPaid*LoanIsGood,InterestAmt,"")</f>
        <v/>
      </c>
      <c r="G314" s="135" t="str">
        <f>IF(LoanIsNotPaid*LoanIsGood,EndingBalance,"")</f>
        <v/>
      </c>
    </row>
    <row r="315" spans="1:7" ht="15" x14ac:dyDescent="0.25">
      <c r="A315" s="133" t="str">
        <f>IF(LoanIsNotPaid*LoanIsGood,PaymentNumber,"")</f>
        <v/>
      </c>
      <c r="B315" s="134" t="str">
        <f>IF(LoanIsNotPaid*LoanIsGood,PaymentDate,"")</f>
        <v/>
      </c>
      <c r="C315" s="135" t="str">
        <f>IF(LoanIsNotPaid*LoanIsGood,LoanValue,"")</f>
        <v/>
      </c>
      <c r="D315" s="135" t="str">
        <f>IF(LoanIsNotPaid*LoanIsGood,MonthlyPayment,"")</f>
        <v/>
      </c>
      <c r="E315" s="135" t="str">
        <f>IF(LoanIsNotPaid*LoanIsGood,Principal,"")</f>
        <v/>
      </c>
      <c r="F315" s="135" t="str">
        <f>IF(LoanIsNotPaid*LoanIsGood,InterestAmt,"")</f>
        <v/>
      </c>
      <c r="G315" s="135" t="str">
        <f>IF(LoanIsNotPaid*LoanIsGood,EndingBalance,"")</f>
        <v/>
      </c>
    </row>
    <row r="316" spans="1:7" ht="15" x14ac:dyDescent="0.25">
      <c r="A316" s="133" t="str">
        <f>IF(LoanIsNotPaid*LoanIsGood,PaymentNumber,"")</f>
        <v/>
      </c>
      <c r="B316" s="134" t="str">
        <f>IF(LoanIsNotPaid*LoanIsGood,PaymentDate,"")</f>
        <v/>
      </c>
      <c r="C316" s="135" t="str">
        <f>IF(LoanIsNotPaid*LoanIsGood,LoanValue,"")</f>
        <v/>
      </c>
      <c r="D316" s="135" t="str">
        <f>IF(LoanIsNotPaid*LoanIsGood,MonthlyPayment,"")</f>
        <v/>
      </c>
      <c r="E316" s="135" t="str">
        <f>IF(LoanIsNotPaid*LoanIsGood,Principal,"")</f>
        <v/>
      </c>
      <c r="F316" s="135" t="str">
        <f>IF(LoanIsNotPaid*LoanIsGood,InterestAmt,"")</f>
        <v/>
      </c>
      <c r="G316" s="135" t="str">
        <f>IF(LoanIsNotPaid*LoanIsGood,EndingBalance,"")</f>
        <v/>
      </c>
    </row>
    <row r="317" spans="1:7" ht="15" x14ac:dyDescent="0.25">
      <c r="A317" s="133" t="str">
        <f>IF(LoanIsNotPaid*LoanIsGood,PaymentNumber,"")</f>
        <v/>
      </c>
      <c r="B317" s="134" t="str">
        <f>IF(LoanIsNotPaid*LoanIsGood,PaymentDate,"")</f>
        <v/>
      </c>
      <c r="C317" s="135" t="str">
        <f>IF(LoanIsNotPaid*LoanIsGood,LoanValue,"")</f>
        <v/>
      </c>
      <c r="D317" s="135" t="str">
        <f>IF(LoanIsNotPaid*LoanIsGood,MonthlyPayment,"")</f>
        <v/>
      </c>
      <c r="E317" s="135" t="str">
        <f>IF(LoanIsNotPaid*LoanIsGood,Principal,"")</f>
        <v/>
      </c>
      <c r="F317" s="135" t="str">
        <f>IF(LoanIsNotPaid*LoanIsGood,InterestAmt,"")</f>
        <v/>
      </c>
      <c r="G317" s="135" t="str">
        <f>IF(LoanIsNotPaid*LoanIsGood,EndingBalance,"")</f>
        <v/>
      </c>
    </row>
    <row r="318" spans="1:7" ht="15" x14ac:dyDescent="0.25">
      <c r="A318" s="133" t="str">
        <f>IF(LoanIsNotPaid*LoanIsGood,PaymentNumber,"")</f>
        <v/>
      </c>
      <c r="B318" s="134" t="str">
        <f>IF(LoanIsNotPaid*LoanIsGood,PaymentDate,"")</f>
        <v/>
      </c>
      <c r="C318" s="135" t="str">
        <f>IF(LoanIsNotPaid*LoanIsGood,LoanValue,"")</f>
        <v/>
      </c>
      <c r="D318" s="135" t="str">
        <f>IF(LoanIsNotPaid*LoanIsGood,MonthlyPayment,"")</f>
        <v/>
      </c>
      <c r="E318" s="135" t="str">
        <f>IF(LoanIsNotPaid*LoanIsGood,Principal,"")</f>
        <v/>
      </c>
      <c r="F318" s="135" t="str">
        <f>IF(LoanIsNotPaid*LoanIsGood,InterestAmt,"")</f>
        <v/>
      </c>
      <c r="G318" s="135" t="str">
        <f>IF(LoanIsNotPaid*LoanIsGood,EndingBalance,"")</f>
        <v/>
      </c>
    </row>
    <row r="319" spans="1:7" ht="15" x14ac:dyDescent="0.25">
      <c r="A319" s="133" t="str">
        <f>IF(LoanIsNotPaid*LoanIsGood,PaymentNumber,"")</f>
        <v/>
      </c>
      <c r="B319" s="134" t="str">
        <f>IF(LoanIsNotPaid*LoanIsGood,PaymentDate,"")</f>
        <v/>
      </c>
      <c r="C319" s="135" t="str">
        <f>IF(LoanIsNotPaid*LoanIsGood,LoanValue,"")</f>
        <v/>
      </c>
      <c r="D319" s="135" t="str">
        <f>IF(LoanIsNotPaid*LoanIsGood,MonthlyPayment,"")</f>
        <v/>
      </c>
      <c r="E319" s="135" t="str">
        <f>IF(LoanIsNotPaid*LoanIsGood,Principal,"")</f>
        <v/>
      </c>
      <c r="F319" s="135" t="str">
        <f>IF(LoanIsNotPaid*LoanIsGood,InterestAmt,"")</f>
        <v/>
      </c>
      <c r="G319" s="135" t="str">
        <f>IF(LoanIsNotPaid*LoanIsGood,EndingBalance,"")</f>
        <v/>
      </c>
    </row>
    <row r="320" spans="1:7" ht="15" x14ac:dyDescent="0.25">
      <c r="A320" s="133" t="str">
        <f>IF(LoanIsNotPaid*LoanIsGood,PaymentNumber,"")</f>
        <v/>
      </c>
      <c r="B320" s="134" t="str">
        <f>IF(LoanIsNotPaid*LoanIsGood,PaymentDate,"")</f>
        <v/>
      </c>
      <c r="C320" s="135" t="str">
        <f>IF(LoanIsNotPaid*LoanIsGood,LoanValue,"")</f>
        <v/>
      </c>
      <c r="D320" s="135" t="str">
        <f>IF(LoanIsNotPaid*LoanIsGood,MonthlyPayment,"")</f>
        <v/>
      </c>
      <c r="E320" s="135" t="str">
        <f>IF(LoanIsNotPaid*LoanIsGood,Principal,"")</f>
        <v/>
      </c>
      <c r="F320" s="135" t="str">
        <f>IF(LoanIsNotPaid*LoanIsGood,InterestAmt,"")</f>
        <v/>
      </c>
      <c r="G320" s="135" t="str">
        <f>IF(LoanIsNotPaid*LoanIsGood,EndingBalance,"")</f>
        <v/>
      </c>
    </row>
    <row r="321" spans="1:7" ht="15" x14ac:dyDescent="0.25">
      <c r="A321" s="133" t="str">
        <f>IF(LoanIsNotPaid*LoanIsGood,PaymentNumber,"")</f>
        <v/>
      </c>
      <c r="B321" s="134" t="str">
        <f>IF(LoanIsNotPaid*LoanIsGood,PaymentDate,"")</f>
        <v/>
      </c>
      <c r="C321" s="135" t="str">
        <f>IF(LoanIsNotPaid*LoanIsGood,LoanValue,"")</f>
        <v/>
      </c>
      <c r="D321" s="135" t="str">
        <f>IF(LoanIsNotPaid*LoanIsGood,MonthlyPayment,"")</f>
        <v/>
      </c>
      <c r="E321" s="135" t="str">
        <f>IF(LoanIsNotPaid*LoanIsGood,Principal,"")</f>
        <v/>
      </c>
      <c r="F321" s="135" t="str">
        <f>IF(LoanIsNotPaid*LoanIsGood,InterestAmt,"")</f>
        <v/>
      </c>
      <c r="G321" s="135" t="str">
        <f>IF(LoanIsNotPaid*LoanIsGood,EndingBalance,"")</f>
        <v/>
      </c>
    </row>
    <row r="322" spans="1:7" ht="15" x14ac:dyDescent="0.25">
      <c r="A322" s="133" t="str">
        <f>IF(LoanIsNotPaid*LoanIsGood,PaymentNumber,"")</f>
        <v/>
      </c>
      <c r="B322" s="134" t="str">
        <f>IF(LoanIsNotPaid*LoanIsGood,PaymentDate,"")</f>
        <v/>
      </c>
      <c r="C322" s="135" t="str">
        <f>IF(LoanIsNotPaid*LoanIsGood,LoanValue,"")</f>
        <v/>
      </c>
      <c r="D322" s="135" t="str">
        <f>IF(LoanIsNotPaid*LoanIsGood,MonthlyPayment,"")</f>
        <v/>
      </c>
      <c r="E322" s="135" t="str">
        <f>IF(LoanIsNotPaid*LoanIsGood,Principal,"")</f>
        <v/>
      </c>
      <c r="F322" s="135" t="str">
        <f>IF(LoanIsNotPaid*LoanIsGood,InterestAmt,"")</f>
        <v/>
      </c>
      <c r="G322" s="135" t="str">
        <f>IF(LoanIsNotPaid*LoanIsGood,EndingBalance,"")</f>
        <v/>
      </c>
    </row>
    <row r="323" spans="1:7" ht="15" x14ac:dyDescent="0.25">
      <c r="A323" s="133" t="str">
        <f>IF(LoanIsNotPaid*LoanIsGood,PaymentNumber,"")</f>
        <v/>
      </c>
      <c r="B323" s="134" t="str">
        <f>IF(LoanIsNotPaid*LoanIsGood,PaymentDate,"")</f>
        <v/>
      </c>
      <c r="C323" s="135" t="str">
        <f>IF(LoanIsNotPaid*LoanIsGood,LoanValue,"")</f>
        <v/>
      </c>
      <c r="D323" s="135" t="str">
        <f>IF(LoanIsNotPaid*LoanIsGood,MonthlyPayment,"")</f>
        <v/>
      </c>
      <c r="E323" s="135" t="str">
        <f>IF(LoanIsNotPaid*LoanIsGood,Principal,"")</f>
        <v/>
      </c>
      <c r="F323" s="135" t="str">
        <f>IF(LoanIsNotPaid*LoanIsGood,InterestAmt,"")</f>
        <v/>
      </c>
      <c r="G323" s="135" t="str">
        <f>IF(LoanIsNotPaid*LoanIsGood,EndingBalance,"")</f>
        <v/>
      </c>
    </row>
    <row r="324" spans="1:7" ht="15" x14ac:dyDescent="0.25">
      <c r="A324" s="133" t="str">
        <f>IF(LoanIsNotPaid*LoanIsGood,PaymentNumber,"")</f>
        <v/>
      </c>
      <c r="B324" s="134" t="str">
        <f>IF(LoanIsNotPaid*LoanIsGood,PaymentDate,"")</f>
        <v/>
      </c>
      <c r="C324" s="135" t="str">
        <f>IF(LoanIsNotPaid*LoanIsGood,LoanValue,"")</f>
        <v/>
      </c>
      <c r="D324" s="135" t="str">
        <f>IF(LoanIsNotPaid*LoanIsGood,MonthlyPayment,"")</f>
        <v/>
      </c>
      <c r="E324" s="135" t="str">
        <f>IF(LoanIsNotPaid*LoanIsGood,Principal,"")</f>
        <v/>
      </c>
      <c r="F324" s="135" t="str">
        <f>IF(LoanIsNotPaid*LoanIsGood,InterestAmt,"")</f>
        <v/>
      </c>
      <c r="G324" s="135" t="str">
        <f>IF(LoanIsNotPaid*LoanIsGood,EndingBalance,"")</f>
        <v/>
      </c>
    </row>
    <row r="325" spans="1:7" ht="15" x14ac:dyDescent="0.25">
      <c r="A325" s="133" t="str">
        <f>IF(LoanIsNotPaid*LoanIsGood,PaymentNumber,"")</f>
        <v/>
      </c>
      <c r="B325" s="134" t="str">
        <f>IF(LoanIsNotPaid*LoanIsGood,PaymentDate,"")</f>
        <v/>
      </c>
      <c r="C325" s="135" t="str">
        <f>IF(LoanIsNotPaid*LoanIsGood,LoanValue,"")</f>
        <v/>
      </c>
      <c r="D325" s="135" t="str">
        <f>IF(LoanIsNotPaid*LoanIsGood,MonthlyPayment,"")</f>
        <v/>
      </c>
      <c r="E325" s="135" t="str">
        <f>IF(LoanIsNotPaid*LoanIsGood,Principal,"")</f>
        <v/>
      </c>
      <c r="F325" s="135" t="str">
        <f>IF(LoanIsNotPaid*LoanIsGood,InterestAmt,"")</f>
        <v/>
      </c>
      <c r="G325" s="135" t="str">
        <f>IF(LoanIsNotPaid*LoanIsGood,EndingBalance,"")</f>
        <v/>
      </c>
    </row>
    <row r="326" spans="1:7" ht="15" x14ac:dyDescent="0.25">
      <c r="A326" s="133" t="str">
        <f>IF(LoanIsNotPaid*LoanIsGood,PaymentNumber,"")</f>
        <v/>
      </c>
      <c r="B326" s="134" t="str">
        <f>IF(LoanIsNotPaid*LoanIsGood,PaymentDate,"")</f>
        <v/>
      </c>
      <c r="C326" s="135" t="str">
        <f>IF(LoanIsNotPaid*LoanIsGood,LoanValue,"")</f>
        <v/>
      </c>
      <c r="D326" s="135" t="str">
        <f>IF(LoanIsNotPaid*LoanIsGood,MonthlyPayment,"")</f>
        <v/>
      </c>
      <c r="E326" s="135" t="str">
        <f>IF(LoanIsNotPaid*LoanIsGood,Principal,"")</f>
        <v/>
      </c>
      <c r="F326" s="135" t="str">
        <f>IF(LoanIsNotPaid*LoanIsGood,InterestAmt,"")</f>
        <v/>
      </c>
      <c r="G326" s="135" t="str">
        <f>IF(LoanIsNotPaid*LoanIsGood,EndingBalance,"")</f>
        <v/>
      </c>
    </row>
    <row r="327" spans="1:7" ht="15" x14ac:dyDescent="0.25">
      <c r="A327" s="133" t="str">
        <f>IF(LoanIsNotPaid*LoanIsGood,PaymentNumber,"")</f>
        <v/>
      </c>
      <c r="B327" s="134" t="str">
        <f>IF(LoanIsNotPaid*LoanIsGood,PaymentDate,"")</f>
        <v/>
      </c>
      <c r="C327" s="135" t="str">
        <f>IF(LoanIsNotPaid*LoanIsGood,LoanValue,"")</f>
        <v/>
      </c>
      <c r="D327" s="135" t="str">
        <f>IF(LoanIsNotPaid*LoanIsGood,MonthlyPayment,"")</f>
        <v/>
      </c>
      <c r="E327" s="135" t="str">
        <f>IF(LoanIsNotPaid*LoanIsGood,Principal,"")</f>
        <v/>
      </c>
      <c r="F327" s="135" t="str">
        <f>IF(LoanIsNotPaid*LoanIsGood,InterestAmt,"")</f>
        <v/>
      </c>
      <c r="G327" s="135" t="str">
        <f>IF(LoanIsNotPaid*LoanIsGood,EndingBalance,"")</f>
        <v/>
      </c>
    </row>
    <row r="328" spans="1:7" ht="15" x14ac:dyDescent="0.25">
      <c r="A328" s="133" t="str">
        <f>IF(LoanIsNotPaid*LoanIsGood,PaymentNumber,"")</f>
        <v/>
      </c>
      <c r="B328" s="134" t="str">
        <f>IF(LoanIsNotPaid*LoanIsGood,PaymentDate,"")</f>
        <v/>
      </c>
      <c r="C328" s="135" t="str">
        <f>IF(LoanIsNotPaid*LoanIsGood,LoanValue,"")</f>
        <v/>
      </c>
      <c r="D328" s="135" t="str">
        <f>IF(LoanIsNotPaid*LoanIsGood,MonthlyPayment,"")</f>
        <v/>
      </c>
      <c r="E328" s="135" t="str">
        <f>IF(LoanIsNotPaid*LoanIsGood,Principal,"")</f>
        <v/>
      </c>
      <c r="F328" s="135" t="str">
        <f>IF(LoanIsNotPaid*LoanIsGood,InterestAmt,"")</f>
        <v/>
      </c>
      <c r="G328" s="135" t="str">
        <f>IF(LoanIsNotPaid*LoanIsGood,EndingBalance,"")</f>
        <v/>
      </c>
    </row>
    <row r="329" spans="1:7" ht="15" x14ac:dyDescent="0.25">
      <c r="A329" s="133" t="str">
        <f>IF(LoanIsNotPaid*LoanIsGood,PaymentNumber,"")</f>
        <v/>
      </c>
      <c r="B329" s="134" t="str">
        <f>IF(LoanIsNotPaid*LoanIsGood,PaymentDate,"")</f>
        <v/>
      </c>
      <c r="C329" s="135" t="str">
        <f>IF(LoanIsNotPaid*LoanIsGood,LoanValue,"")</f>
        <v/>
      </c>
      <c r="D329" s="135" t="str">
        <f>IF(LoanIsNotPaid*LoanIsGood,MonthlyPayment,"")</f>
        <v/>
      </c>
      <c r="E329" s="135" t="str">
        <f>IF(LoanIsNotPaid*LoanIsGood,Principal,"")</f>
        <v/>
      </c>
      <c r="F329" s="135" t="str">
        <f>IF(LoanIsNotPaid*LoanIsGood,InterestAmt,"")</f>
        <v/>
      </c>
      <c r="G329" s="135" t="str">
        <f>IF(LoanIsNotPaid*LoanIsGood,EndingBalance,"")</f>
        <v/>
      </c>
    </row>
    <row r="330" spans="1:7" ht="15" x14ac:dyDescent="0.25">
      <c r="A330" s="133" t="str">
        <f>IF(LoanIsNotPaid*LoanIsGood,PaymentNumber,"")</f>
        <v/>
      </c>
      <c r="B330" s="134" t="str">
        <f>IF(LoanIsNotPaid*LoanIsGood,PaymentDate,"")</f>
        <v/>
      </c>
      <c r="C330" s="135" t="str">
        <f>IF(LoanIsNotPaid*LoanIsGood,LoanValue,"")</f>
        <v/>
      </c>
      <c r="D330" s="135" t="str">
        <f>IF(LoanIsNotPaid*LoanIsGood,MonthlyPayment,"")</f>
        <v/>
      </c>
      <c r="E330" s="135" t="str">
        <f>IF(LoanIsNotPaid*LoanIsGood,Principal,"")</f>
        <v/>
      </c>
      <c r="F330" s="135" t="str">
        <f>IF(LoanIsNotPaid*LoanIsGood,InterestAmt,"")</f>
        <v/>
      </c>
      <c r="G330" s="135" t="str">
        <f>IF(LoanIsNotPaid*LoanIsGood,EndingBalance,"")</f>
        <v/>
      </c>
    </row>
    <row r="331" spans="1:7" ht="15" x14ac:dyDescent="0.25">
      <c r="A331" s="133" t="str">
        <f>IF(LoanIsNotPaid*LoanIsGood,PaymentNumber,"")</f>
        <v/>
      </c>
      <c r="B331" s="134" t="str">
        <f>IF(LoanIsNotPaid*LoanIsGood,PaymentDate,"")</f>
        <v/>
      </c>
      <c r="C331" s="135" t="str">
        <f>IF(LoanIsNotPaid*LoanIsGood,LoanValue,"")</f>
        <v/>
      </c>
      <c r="D331" s="135" t="str">
        <f>IF(LoanIsNotPaid*LoanIsGood,MonthlyPayment,"")</f>
        <v/>
      </c>
      <c r="E331" s="135" t="str">
        <f>IF(LoanIsNotPaid*LoanIsGood,Principal,"")</f>
        <v/>
      </c>
      <c r="F331" s="135" t="str">
        <f>IF(LoanIsNotPaid*LoanIsGood,InterestAmt,"")</f>
        <v/>
      </c>
      <c r="G331" s="135" t="str">
        <f>IF(LoanIsNotPaid*LoanIsGood,EndingBalance,"")</f>
        <v/>
      </c>
    </row>
    <row r="332" spans="1:7" ht="15" x14ac:dyDescent="0.25">
      <c r="A332" s="133" t="str">
        <f>IF(LoanIsNotPaid*LoanIsGood,PaymentNumber,"")</f>
        <v/>
      </c>
      <c r="B332" s="134" t="str">
        <f>IF(LoanIsNotPaid*LoanIsGood,PaymentDate,"")</f>
        <v/>
      </c>
      <c r="C332" s="135" t="str">
        <f>IF(LoanIsNotPaid*LoanIsGood,LoanValue,"")</f>
        <v/>
      </c>
      <c r="D332" s="135" t="str">
        <f>IF(LoanIsNotPaid*LoanIsGood,MonthlyPayment,"")</f>
        <v/>
      </c>
      <c r="E332" s="135" t="str">
        <f>IF(LoanIsNotPaid*LoanIsGood,Principal,"")</f>
        <v/>
      </c>
      <c r="F332" s="135" t="str">
        <f>IF(LoanIsNotPaid*LoanIsGood,InterestAmt,"")</f>
        <v/>
      </c>
      <c r="G332" s="135" t="str">
        <f>IF(LoanIsNotPaid*LoanIsGood,EndingBalance,"")</f>
        <v/>
      </c>
    </row>
    <row r="333" spans="1:7" ht="15" x14ac:dyDescent="0.25">
      <c r="A333" s="133" t="str">
        <f>IF(LoanIsNotPaid*LoanIsGood,PaymentNumber,"")</f>
        <v/>
      </c>
      <c r="B333" s="134" t="str">
        <f>IF(LoanIsNotPaid*LoanIsGood,PaymentDate,"")</f>
        <v/>
      </c>
      <c r="C333" s="135" t="str">
        <f>IF(LoanIsNotPaid*LoanIsGood,LoanValue,"")</f>
        <v/>
      </c>
      <c r="D333" s="135" t="str">
        <f>IF(LoanIsNotPaid*LoanIsGood,MonthlyPayment,"")</f>
        <v/>
      </c>
      <c r="E333" s="135" t="str">
        <f>IF(LoanIsNotPaid*LoanIsGood,Principal,"")</f>
        <v/>
      </c>
      <c r="F333" s="135" t="str">
        <f>IF(LoanIsNotPaid*LoanIsGood,InterestAmt,"")</f>
        <v/>
      </c>
      <c r="G333" s="135" t="str">
        <f>IF(LoanIsNotPaid*LoanIsGood,EndingBalance,"")</f>
        <v/>
      </c>
    </row>
    <row r="334" spans="1:7" ht="15" x14ac:dyDescent="0.25">
      <c r="A334" s="133" t="str">
        <f>IF(LoanIsNotPaid*LoanIsGood,PaymentNumber,"")</f>
        <v/>
      </c>
      <c r="B334" s="134" t="str">
        <f>IF(LoanIsNotPaid*LoanIsGood,PaymentDate,"")</f>
        <v/>
      </c>
      <c r="C334" s="135" t="str">
        <f>IF(LoanIsNotPaid*LoanIsGood,LoanValue,"")</f>
        <v/>
      </c>
      <c r="D334" s="135" t="str">
        <f>IF(LoanIsNotPaid*LoanIsGood,MonthlyPayment,"")</f>
        <v/>
      </c>
      <c r="E334" s="135" t="str">
        <f>IF(LoanIsNotPaid*LoanIsGood,Principal,"")</f>
        <v/>
      </c>
      <c r="F334" s="135" t="str">
        <f>IF(LoanIsNotPaid*LoanIsGood,InterestAmt,"")</f>
        <v/>
      </c>
      <c r="G334" s="135" t="str">
        <f>IF(LoanIsNotPaid*LoanIsGood,EndingBalance,"")</f>
        <v/>
      </c>
    </row>
    <row r="335" spans="1:7" ht="15" x14ac:dyDescent="0.25">
      <c r="A335" s="133" t="str">
        <f>IF(LoanIsNotPaid*LoanIsGood,PaymentNumber,"")</f>
        <v/>
      </c>
      <c r="B335" s="134" t="str">
        <f>IF(LoanIsNotPaid*LoanIsGood,PaymentDate,"")</f>
        <v/>
      </c>
      <c r="C335" s="135" t="str">
        <f>IF(LoanIsNotPaid*LoanIsGood,LoanValue,"")</f>
        <v/>
      </c>
      <c r="D335" s="135" t="str">
        <f>IF(LoanIsNotPaid*LoanIsGood,MonthlyPayment,"")</f>
        <v/>
      </c>
      <c r="E335" s="135" t="str">
        <f>IF(LoanIsNotPaid*LoanIsGood,Principal,"")</f>
        <v/>
      </c>
      <c r="F335" s="135" t="str">
        <f>IF(LoanIsNotPaid*LoanIsGood,InterestAmt,"")</f>
        <v/>
      </c>
      <c r="G335" s="135" t="str">
        <f>IF(LoanIsNotPaid*LoanIsGood,EndingBalance,"")</f>
        <v/>
      </c>
    </row>
    <row r="336" spans="1:7" ht="15" x14ac:dyDescent="0.25">
      <c r="A336" s="133" t="str">
        <f>IF(LoanIsNotPaid*LoanIsGood,PaymentNumber,"")</f>
        <v/>
      </c>
      <c r="B336" s="134" t="str">
        <f>IF(LoanIsNotPaid*LoanIsGood,PaymentDate,"")</f>
        <v/>
      </c>
      <c r="C336" s="135" t="str">
        <f>IF(LoanIsNotPaid*LoanIsGood,LoanValue,"")</f>
        <v/>
      </c>
      <c r="D336" s="135" t="str">
        <f>IF(LoanIsNotPaid*LoanIsGood,MonthlyPayment,"")</f>
        <v/>
      </c>
      <c r="E336" s="135" t="str">
        <f>IF(LoanIsNotPaid*LoanIsGood,Principal,"")</f>
        <v/>
      </c>
      <c r="F336" s="135" t="str">
        <f>IF(LoanIsNotPaid*LoanIsGood,InterestAmt,"")</f>
        <v/>
      </c>
      <c r="G336" s="135" t="str">
        <f>IF(LoanIsNotPaid*LoanIsGood,EndingBalance,"")</f>
        <v/>
      </c>
    </row>
    <row r="337" spans="1:7" ht="15" x14ac:dyDescent="0.25">
      <c r="A337" s="133" t="str">
        <f>IF(LoanIsNotPaid*LoanIsGood,PaymentNumber,"")</f>
        <v/>
      </c>
      <c r="B337" s="134" t="str">
        <f>IF(LoanIsNotPaid*LoanIsGood,PaymentDate,"")</f>
        <v/>
      </c>
      <c r="C337" s="135" t="str">
        <f>IF(LoanIsNotPaid*LoanIsGood,LoanValue,"")</f>
        <v/>
      </c>
      <c r="D337" s="135" t="str">
        <f>IF(LoanIsNotPaid*LoanIsGood,MonthlyPayment,"")</f>
        <v/>
      </c>
      <c r="E337" s="135" t="str">
        <f>IF(LoanIsNotPaid*LoanIsGood,Principal,"")</f>
        <v/>
      </c>
      <c r="F337" s="135" t="str">
        <f>IF(LoanIsNotPaid*LoanIsGood,InterestAmt,"")</f>
        <v/>
      </c>
      <c r="G337" s="135" t="str">
        <f>IF(LoanIsNotPaid*LoanIsGood,EndingBalance,"")</f>
        <v/>
      </c>
    </row>
    <row r="338" spans="1:7" ht="15" x14ac:dyDescent="0.25">
      <c r="A338" s="133" t="str">
        <f>IF(LoanIsNotPaid*LoanIsGood,PaymentNumber,"")</f>
        <v/>
      </c>
      <c r="B338" s="134" t="str">
        <f>IF(LoanIsNotPaid*LoanIsGood,PaymentDate,"")</f>
        <v/>
      </c>
      <c r="C338" s="135" t="str">
        <f>IF(LoanIsNotPaid*LoanIsGood,LoanValue,"")</f>
        <v/>
      </c>
      <c r="D338" s="135" t="str">
        <f>IF(LoanIsNotPaid*LoanIsGood,MonthlyPayment,"")</f>
        <v/>
      </c>
      <c r="E338" s="135" t="str">
        <f>IF(LoanIsNotPaid*LoanIsGood,Principal,"")</f>
        <v/>
      </c>
      <c r="F338" s="135" t="str">
        <f>IF(LoanIsNotPaid*LoanIsGood,InterestAmt,"")</f>
        <v/>
      </c>
      <c r="G338" s="135" t="str">
        <f>IF(LoanIsNotPaid*LoanIsGood,EndingBalance,"")</f>
        <v/>
      </c>
    </row>
    <row r="339" spans="1:7" ht="15" x14ac:dyDescent="0.25">
      <c r="A339" s="133" t="str">
        <f>IF(LoanIsNotPaid*LoanIsGood,PaymentNumber,"")</f>
        <v/>
      </c>
      <c r="B339" s="134" t="str">
        <f>IF(LoanIsNotPaid*LoanIsGood,PaymentDate,"")</f>
        <v/>
      </c>
      <c r="C339" s="135" t="str">
        <f>IF(LoanIsNotPaid*LoanIsGood,LoanValue,"")</f>
        <v/>
      </c>
      <c r="D339" s="135" t="str">
        <f>IF(LoanIsNotPaid*LoanIsGood,MonthlyPayment,"")</f>
        <v/>
      </c>
      <c r="E339" s="135" t="str">
        <f>IF(LoanIsNotPaid*LoanIsGood,Principal,"")</f>
        <v/>
      </c>
      <c r="F339" s="135" t="str">
        <f>IF(LoanIsNotPaid*LoanIsGood,InterestAmt,"")</f>
        <v/>
      </c>
      <c r="G339" s="135" t="str">
        <f>IF(LoanIsNotPaid*LoanIsGood,EndingBalance,"")</f>
        <v/>
      </c>
    </row>
    <row r="340" spans="1:7" ht="15" x14ac:dyDescent="0.25">
      <c r="A340" s="133" t="str">
        <f>IF(LoanIsNotPaid*LoanIsGood,PaymentNumber,"")</f>
        <v/>
      </c>
      <c r="B340" s="134" t="str">
        <f>IF(LoanIsNotPaid*LoanIsGood,PaymentDate,"")</f>
        <v/>
      </c>
      <c r="C340" s="135" t="str">
        <f>IF(LoanIsNotPaid*LoanIsGood,LoanValue,"")</f>
        <v/>
      </c>
      <c r="D340" s="135" t="str">
        <f>IF(LoanIsNotPaid*LoanIsGood,MonthlyPayment,"")</f>
        <v/>
      </c>
      <c r="E340" s="135" t="str">
        <f>IF(LoanIsNotPaid*LoanIsGood,Principal,"")</f>
        <v/>
      </c>
      <c r="F340" s="135" t="str">
        <f>IF(LoanIsNotPaid*LoanIsGood,InterestAmt,"")</f>
        <v/>
      </c>
      <c r="G340" s="135" t="str">
        <f>IF(LoanIsNotPaid*LoanIsGood,EndingBalance,"")</f>
        <v/>
      </c>
    </row>
    <row r="341" spans="1:7" ht="15" x14ac:dyDescent="0.25">
      <c r="A341" s="133" t="str">
        <f>IF(LoanIsNotPaid*LoanIsGood,PaymentNumber,"")</f>
        <v/>
      </c>
      <c r="B341" s="134" t="str">
        <f>IF(LoanIsNotPaid*LoanIsGood,PaymentDate,"")</f>
        <v/>
      </c>
      <c r="C341" s="135" t="str">
        <f>IF(LoanIsNotPaid*LoanIsGood,LoanValue,"")</f>
        <v/>
      </c>
      <c r="D341" s="135" t="str">
        <f>IF(LoanIsNotPaid*LoanIsGood,MonthlyPayment,"")</f>
        <v/>
      </c>
      <c r="E341" s="135" t="str">
        <f>IF(LoanIsNotPaid*LoanIsGood,Principal,"")</f>
        <v/>
      </c>
      <c r="F341" s="135" t="str">
        <f>IF(LoanIsNotPaid*LoanIsGood,InterestAmt,"")</f>
        <v/>
      </c>
      <c r="G341" s="135" t="str">
        <f>IF(LoanIsNotPaid*LoanIsGood,EndingBalance,"")</f>
        <v/>
      </c>
    </row>
    <row r="342" spans="1:7" ht="15" x14ac:dyDescent="0.25">
      <c r="A342" s="133" t="str">
        <f>IF(LoanIsNotPaid*LoanIsGood,PaymentNumber,"")</f>
        <v/>
      </c>
      <c r="B342" s="134" t="str">
        <f>IF(LoanIsNotPaid*LoanIsGood,PaymentDate,"")</f>
        <v/>
      </c>
      <c r="C342" s="135" t="str">
        <f>IF(LoanIsNotPaid*LoanIsGood,LoanValue,"")</f>
        <v/>
      </c>
      <c r="D342" s="135" t="str">
        <f>IF(LoanIsNotPaid*LoanIsGood,MonthlyPayment,"")</f>
        <v/>
      </c>
      <c r="E342" s="135" t="str">
        <f>IF(LoanIsNotPaid*LoanIsGood,Principal,"")</f>
        <v/>
      </c>
      <c r="F342" s="135" t="str">
        <f>IF(LoanIsNotPaid*LoanIsGood,InterestAmt,"")</f>
        <v/>
      </c>
      <c r="G342" s="135" t="str">
        <f>IF(LoanIsNotPaid*LoanIsGood,EndingBalance,"")</f>
        <v/>
      </c>
    </row>
    <row r="343" spans="1:7" ht="15" x14ac:dyDescent="0.25">
      <c r="A343" s="133" t="str">
        <f>IF(LoanIsNotPaid*LoanIsGood,PaymentNumber,"")</f>
        <v/>
      </c>
      <c r="B343" s="134" t="str">
        <f>IF(LoanIsNotPaid*LoanIsGood,PaymentDate,"")</f>
        <v/>
      </c>
      <c r="C343" s="135" t="str">
        <f>IF(LoanIsNotPaid*LoanIsGood,LoanValue,"")</f>
        <v/>
      </c>
      <c r="D343" s="135" t="str">
        <f>IF(LoanIsNotPaid*LoanIsGood,MonthlyPayment,"")</f>
        <v/>
      </c>
      <c r="E343" s="135" t="str">
        <f>IF(LoanIsNotPaid*LoanIsGood,Principal,"")</f>
        <v/>
      </c>
      <c r="F343" s="135" t="str">
        <f>IF(LoanIsNotPaid*LoanIsGood,InterestAmt,"")</f>
        <v/>
      </c>
      <c r="G343" s="135" t="str">
        <f>IF(LoanIsNotPaid*LoanIsGood,EndingBalance,"")</f>
        <v/>
      </c>
    </row>
    <row r="344" spans="1:7" ht="15" x14ac:dyDescent="0.25">
      <c r="A344" s="133" t="str">
        <f>IF(LoanIsNotPaid*LoanIsGood,PaymentNumber,"")</f>
        <v/>
      </c>
      <c r="B344" s="134" t="str">
        <f>IF(LoanIsNotPaid*LoanIsGood,PaymentDate,"")</f>
        <v/>
      </c>
      <c r="C344" s="135" t="str">
        <f>IF(LoanIsNotPaid*LoanIsGood,LoanValue,"")</f>
        <v/>
      </c>
      <c r="D344" s="135" t="str">
        <f>IF(LoanIsNotPaid*LoanIsGood,MonthlyPayment,"")</f>
        <v/>
      </c>
      <c r="E344" s="135" t="str">
        <f>IF(LoanIsNotPaid*LoanIsGood,Principal,"")</f>
        <v/>
      </c>
      <c r="F344" s="135" t="str">
        <f>IF(LoanIsNotPaid*LoanIsGood,InterestAmt,"")</f>
        <v/>
      </c>
      <c r="G344" s="135" t="str">
        <f>IF(LoanIsNotPaid*LoanIsGood,EndingBalance,"")</f>
        <v/>
      </c>
    </row>
    <row r="345" spans="1:7" ht="15" x14ac:dyDescent="0.25">
      <c r="A345" s="133" t="str">
        <f>IF(LoanIsNotPaid*LoanIsGood,PaymentNumber,"")</f>
        <v/>
      </c>
      <c r="B345" s="134" t="str">
        <f>IF(LoanIsNotPaid*LoanIsGood,PaymentDate,"")</f>
        <v/>
      </c>
      <c r="C345" s="135" t="str">
        <f>IF(LoanIsNotPaid*LoanIsGood,LoanValue,"")</f>
        <v/>
      </c>
      <c r="D345" s="135" t="str">
        <f>IF(LoanIsNotPaid*LoanIsGood,MonthlyPayment,"")</f>
        <v/>
      </c>
      <c r="E345" s="135" t="str">
        <f>IF(LoanIsNotPaid*LoanIsGood,Principal,"")</f>
        <v/>
      </c>
      <c r="F345" s="135" t="str">
        <f>IF(LoanIsNotPaid*LoanIsGood,InterestAmt,"")</f>
        <v/>
      </c>
      <c r="G345" s="135" t="str">
        <f>IF(LoanIsNotPaid*LoanIsGood,EndingBalance,"")</f>
        <v/>
      </c>
    </row>
    <row r="346" spans="1:7" ht="15" x14ac:dyDescent="0.25">
      <c r="A346" s="133" t="str">
        <f>IF(LoanIsNotPaid*LoanIsGood,PaymentNumber,"")</f>
        <v/>
      </c>
      <c r="B346" s="134" t="str">
        <f>IF(LoanIsNotPaid*LoanIsGood,PaymentDate,"")</f>
        <v/>
      </c>
      <c r="C346" s="135" t="str">
        <f>IF(LoanIsNotPaid*LoanIsGood,LoanValue,"")</f>
        <v/>
      </c>
      <c r="D346" s="135" t="str">
        <f>IF(LoanIsNotPaid*LoanIsGood,MonthlyPayment,"")</f>
        <v/>
      </c>
      <c r="E346" s="135" t="str">
        <f>IF(LoanIsNotPaid*LoanIsGood,Principal,"")</f>
        <v/>
      </c>
      <c r="F346" s="135" t="str">
        <f>IF(LoanIsNotPaid*LoanIsGood,InterestAmt,"")</f>
        <v/>
      </c>
      <c r="G346" s="135" t="str">
        <f>IF(LoanIsNotPaid*LoanIsGood,EndingBalance,"")</f>
        <v/>
      </c>
    </row>
    <row r="347" spans="1:7" ht="15" x14ac:dyDescent="0.25">
      <c r="A347" s="133" t="str">
        <f>IF(LoanIsNotPaid*LoanIsGood,PaymentNumber,"")</f>
        <v/>
      </c>
      <c r="B347" s="134" t="str">
        <f>IF(LoanIsNotPaid*LoanIsGood,PaymentDate,"")</f>
        <v/>
      </c>
      <c r="C347" s="135" t="str">
        <f>IF(LoanIsNotPaid*LoanIsGood,LoanValue,"")</f>
        <v/>
      </c>
      <c r="D347" s="135" t="str">
        <f>IF(LoanIsNotPaid*LoanIsGood,MonthlyPayment,"")</f>
        <v/>
      </c>
      <c r="E347" s="135" t="str">
        <f>IF(LoanIsNotPaid*LoanIsGood,Principal,"")</f>
        <v/>
      </c>
      <c r="F347" s="135" t="str">
        <f>IF(LoanIsNotPaid*LoanIsGood,InterestAmt,"")</f>
        <v/>
      </c>
      <c r="G347" s="135" t="str">
        <f>IF(LoanIsNotPaid*LoanIsGood,EndingBalance,"")</f>
        <v/>
      </c>
    </row>
    <row r="348" spans="1:7" ht="15" x14ac:dyDescent="0.25">
      <c r="A348" s="133" t="str">
        <f>IF(LoanIsNotPaid*LoanIsGood,PaymentNumber,"")</f>
        <v/>
      </c>
      <c r="B348" s="134" t="str">
        <f>IF(LoanIsNotPaid*LoanIsGood,PaymentDate,"")</f>
        <v/>
      </c>
      <c r="C348" s="135" t="str">
        <f>IF(LoanIsNotPaid*LoanIsGood,LoanValue,"")</f>
        <v/>
      </c>
      <c r="D348" s="135" t="str">
        <f>IF(LoanIsNotPaid*LoanIsGood,MonthlyPayment,"")</f>
        <v/>
      </c>
      <c r="E348" s="135" t="str">
        <f>IF(LoanIsNotPaid*LoanIsGood,Principal,"")</f>
        <v/>
      </c>
      <c r="F348" s="135" t="str">
        <f>IF(LoanIsNotPaid*LoanIsGood,InterestAmt,"")</f>
        <v/>
      </c>
      <c r="G348" s="135" t="str">
        <f>IF(LoanIsNotPaid*LoanIsGood,EndingBalance,"")</f>
        <v/>
      </c>
    </row>
    <row r="349" spans="1:7" ht="15" x14ac:dyDescent="0.25">
      <c r="A349" s="133" t="str">
        <f>IF(LoanIsNotPaid*LoanIsGood,PaymentNumber,"")</f>
        <v/>
      </c>
      <c r="B349" s="134" t="str">
        <f>IF(LoanIsNotPaid*LoanIsGood,PaymentDate,"")</f>
        <v/>
      </c>
      <c r="C349" s="135" t="str">
        <f>IF(LoanIsNotPaid*LoanIsGood,LoanValue,"")</f>
        <v/>
      </c>
      <c r="D349" s="135" t="str">
        <f>IF(LoanIsNotPaid*LoanIsGood,MonthlyPayment,"")</f>
        <v/>
      </c>
      <c r="E349" s="135" t="str">
        <f>IF(LoanIsNotPaid*LoanIsGood,Principal,"")</f>
        <v/>
      </c>
      <c r="F349" s="135" t="str">
        <f>IF(LoanIsNotPaid*LoanIsGood,InterestAmt,"")</f>
        <v/>
      </c>
      <c r="G349" s="135" t="str">
        <f>IF(LoanIsNotPaid*LoanIsGood,EndingBalance,"")</f>
        <v/>
      </c>
    </row>
    <row r="350" spans="1:7" ht="15" x14ac:dyDescent="0.25">
      <c r="A350" s="133" t="str">
        <f>IF(LoanIsNotPaid*LoanIsGood,PaymentNumber,"")</f>
        <v/>
      </c>
      <c r="B350" s="134" t="str">
        <f>IF(LoanIsNotPaid*LoanIsGood,PaymentDate,"")</f>
        <v/>
      </c>
      <c r="C350" s="135" t="str">
        <f>IF(LoanIsNotPaid*LoanIsGood,LoanValue,"")</f>
        <v/>
      </c>
      <c r="D350" s="135" t="str">
        <f>IF(LoanIsNotPaid*LoanIsGood,MonthlyPayment,"")</f>
        <v/>
      </c>
      <c r="E350" s="135" t="str">
        <f>IF(LoanIsNotPaid*LoanIsGood,Principal,"")</f>
        <v/>
      </c>
      <c r="F350" s="135" t="str">
        <f>IF(LoanIsNotPaid*LoanIsGood,InterestAmt,"")</f>
        <v/>
      </c>
      <c r="G350" s="135" t="str">
        <f>IF(LoanIsNotPaid*LoanIsGood,EndingBalance,"")</f>
        <v/>
      </c>
    </row>
    <row r="351" spans="1:7" ht="15" x14ac:dyDescent="0.25">
      <c r="A351" s="133" t="str">
        <f>IF(LoanIsNotPaid*LoanIsGood,PaymentNumber,"")</f>
        <v/>
      </c>
      <c r="B351" s="134" t="str">
        <f>IF(LoanIsNotPaid*LoanIsGood,PaymentDate,"")</f>
        <v/>
      </c>
      <c r="C351" s="135" t="str">
        <f>IF(LoanIsNotPaid*LoanIsGood,LoanValue,"")</f>
        <v/>
      </c>
      <c r="D351" s="135" t="str">
        <f>IF(LoanIsNotPaid*LoanIsGood,MonthlyPayment,"")</f>
        <v/>
      </c>
      <c r="E351" s="135" t="str">
        <f>IF(LoanIsNotPaid*LoanIsGood,Principal,"")</f>
        <v/>
      </c>
      <c r="F351" s="135" t="str">
        <f>IF(LoanIsNotPaid*LoanIsGood,InterestAmt,"")</f>
        <v/>
      </c>
      <c r="G351" s="135" t="str">
        <f>IF(LoanIsNotPaid*LoanIsGood,EndingBalance,"")</f>
        <v/>
      </c>
    </row>
    <row r="352" spans="1:7" ht="15" x14ac:dyDescent="0.25">
      <c r="A352" s="133" t="str">
        <f>IF(LoanIsNotPaid*LoanIsGood,PaymentNumber,"")</f>
        <v/>
      </c>
      <c r="B352" s="134" t="str">
        <f>IF(LoanIsNotPaid*LoanIsGood,PaymentDate,"")</f>
        <v/>
      </c>
      <c r="C352" s="135" t="str">
        <f>IF(LoanIsNotPaid*LoanIsGood,LoanValue,"")</f>
        <v/>
      </c>
      <c r="D352" s="135" t="str">
        <f>IF(LoanIsNotPaid*LoanIsGood,MonthlyPayment,"")</f>
        <v/>
      </c>
      <c r="E352" s="135" t="str">
        <f>IF(LoanIsNotPaid*LoanIsGood,Principal,"")</f>
        <v/>
      </c>
      <c r="F352" s="135" t="str">
        <f>IF(LoanIsNotPaid*LoanIsGood,InterestAmt,"")</f>
        <v/>
      </c>
      <c r="G352" s="135" t="str">
        <f>IF(LoanIsNotPaid*LoanIsGood,EndingBalance,"")</f>
        <v/>
      </c>
    </row>
    <row r="353" spans="1:7" ht="15" x14ac:dyDescent="0.25">
      <c r="A353" s="133" t="str">
        <f>IF(LoanIsNotPaid*LoanIsGood,PaymentNumber,"")</f>
        <v/>
      </c>
      <c r="B353" s="134" t="str">
        <f>IF(LoanIsNotPaid*LoanIsGood,PaymentDate,"")</f>
        <v/>
      </c>
      <c r="C353" s="135" t="str">
        <f>IF(LoanIsNotPaid*LoanIsGood,LoanValue,"")</f>
        <v/>
      </c>
      <c r="D353" s="135" t="str">
        <f>IF(LoanIsNotPaid*LoanIsGood,MonthlyPayment,"")</f>
        <v/>
      </c>
      <c r="E353" s="135" t="str">
        <f>IF(LoanIsNotPaid*LoanIsGood,Principal,"")</f>
        <v/>
      </c>
      <c r="F353" s="135" t="str">
        <f>IF(LoanIsNotPaid*LoanIsGood,InterestAmt,"")</f>
        <v/>
      </c>
      <c r="G353" s="135" t="str">
        <f>IF(LoanIsNotPaid*LoanIsGood,EndingBalance,"")</f>
        <v/>
      </c>
    </row>
    <row r="354" spans="1:7" ht="15" x14ac:dyDescent="0.25">
      <c r="A354" s="133" t="str">
        <f>IF(LoanIsNotPaid*LoanIsGood,PaymentNumber,"")</f>
        <v/>
      </c>
      <c r="B354" s="134" t="str">
        <f>IF(LoanIsNotPaid*LoanIsGood,PaymentDate,"")</f>
        <v/>
      </c>
      <c r="C354" s="135" t="str">
        <f>IF(LoanIsNotPaid*LoanIsGood,LoanValue,"")</f>
        <v/>
      </c>
      <c r="D354" s="135" t="str">
        <f>IF(LoanIsNotPaid*LoanIsGood,MonthlyPayment,"")</f>
        <v/>
      </c>
      <c r="E354" s="135" t="str">
        <f>IF(LoanIsNotPaid*LoanIsGood,Principal,"")</f>
        <v/>
      </c>
      <c r="F354" s="135" t="str">
        <f>IF(LoanIsNotPaid*LoanIsGood,InterestAmt,"")</f>
        <v/>
      </c>
      <c r="G354" s="135" t="str">
        <f>IF(LoanIsNotPaid*LoanIsGood,EndingBalance,"")</f>
        <v/>
      </c>
    </row>
    <row r="355" spans="1:7" ht="15" x14ac:dyDescent="0.25">
      <c r="A355" s="133" t="str">
        <f>IF(LoanIsNotPaid*LoanIsGood,PaymentNumber,"")</f>
        <v/>
      </c>
      <c r="B355" s="134" t="str">
        <f>IF(LoanIsNotPaid*LoanIsGood,PaymentDate,"")</f>
        <v/>
      </c>
      <c r="C355" s="135" t="str">
        <f>IF(LoanIsNotPaid*LoanIsGood,LoanValue,"")</f>
        <v/>
      </c>
      <c r="D355" s="135" t="str">
        <f>IF(LoanIsNotPaid*LoanIsGood,MonthlyPayment,"")</f>
        <v/>
      </c>
      <c r="E355" s="135" t="str">
        <f>IF(LoanIsNotPaid*LoanIsGood,Principal,"")</f>
        <v/>
      </c>
      <c r="F355" s="135" t="str">
        <f>IF(LoanIsNotPaid*LoanIsGood,InterestAmt,"")</f>
        <v/>
      </c>
      <c r="G355" s="135" t="str">
        <f>IF(LoanIsNotPaid*LoanIsGood,EndingBalance,"")</f>
        <v/>
      </c>
    </row>
    <row r="356" spans="1:7" ht="15" x14ac:dyDescent="0.25">
      <c r="A356" s="133" t="str">
        <f>IF(LoanIsNotPaid*LoanIsGood,PaymentNumber,"")</f>
        <v/>
      </c>
      <c r="B356" s="134" t="str">
        <f>IF(LoanIsNotPaid*LoanIsGood,PaymentDate,"")</f>
        <v/>
      </c>
      <c r="C356" s="135" t="str">
        <f>IF(LoanIsNotPaid*LoanIsGood,LoanValue,"")</f>
        <v/>
      </c>
      <c r="D356" s="135" t="str">
        <f>IF(LoanIsNotPaid*LoanIsGood,MonthlyPayment,"")</f>
        <v/>
      </c>
      <c r="E356" s="135" t="str">
        <f>IF(LoanIsNotPaid*LoanIsGood,Principal,"")</f>
        <v/>
      </c>
      <c r="F356" s="135" t="str">
        <f>IF(LoanIsNotPaid*LoanIsGood,InterestAmt,"")</f>
        <v/>
      </c>
      <c r="G356" s="135" t="str">
        <f>IF(LoanIsNotPaid*LoanIsGood,EndingBalance,"")</f>
        <v/>
      </c>
    </row>
    <row r="357" spans="1:7" ht="15" x14ac:dyDescent="0.25">
      <c r="A357" s="133" t="str">
        <f>IF(LoanIsNotPaid*LoanIsGood,PaymentNumber,"")</f>
        <v/>
      </c>
      <c r="B357" s="134" t="str">
        <f>IF(LoanIsNotPaid*LoanIsGood,PaymentDate,"")</f>
        <v/>
      </c>
      <c r="C357" s="135" t="str">
        <f>IF(LoanIsNotPaid*LoanIsGood,LoanValue,"")</f>
        <v/>
      </c>
      <c r="D357" s="135" t="str">
        <f>IF(LoanIsNotPaid*LoanIsGood,MonthlyPayment,"")</f>
        <v/>
      </c>
      <c r="E357" s="135" t="str">
        <f>IF(LoanIsNotPaid*LoanIsGood,Principal,"")</f>
        <v/>
      </c>
      <c r="F357" s="135" t="str">
        <f>IF(LoanIsNotPaid*LoanIsGood,InterestAmt,"")</f>
        <v/>
      </c>
      <c r="G357" s="135" t="str">
        <f>IF(LoanIsNotPaid*LoanIsGood,EndingBalance,"")</f>
        <v/>
      </c>
    </row>
    <row r="358" spans="1:7" ht="15" x14ac:dyDescent="0.25">
      <c r="A358" s="133" t="str">
        <f>IF(LoanIsNotPaid*LoanIsGood,PaymentNumber,"")</f>
        <v/>
      </c>
      <c r="B358" s="134" t="str">
        <f>IF(LoanIsNotPaid*LoanIsGood,PaymentDate,"")</f>
        <v/>
      </c>
      <c r="C358" s="135" t="str">
        <f>IF(LoanIsNotPaid*LoanIsGood,LoanValue,"")</f>
        <v/>
      </c>
      <c r="D358" s="135" t="str">
        <f>IF(LoanIsNotPaid*LoanIsGood,MonthlyPayment,"")</f>
        <v/>
      </c>
      <c r="E358" s="135" t="str">
        <f>IF(LoanIsNotPaid*LoanIsGood,Principal,"")</f>
        <v/>
      </c>
      <c r="F358" s="135" t="str">
        <f>IF(LoanIsNotPaid*LoanIsGood,InterestAmt,"")</f>
        <v/>
      </c>
      <c r="G358" s="135" t="str">
        <f>IF(LoanIsNotPaid*LoanIsGood,EndingBalance,"")</f>
        <v/>
      </c>
    </row>
    <row r="359" spans="1:7" ht="15" x14ac:dyDescent="0.25">
      <c r="A359" s="133" t="str">
        <f>IF(LoanIsNotPaid*LoanIsGood,PaymentNumber,"")</f>
        <v/>
      </c>
      <c r="B359" s="134" t="str">
        <f>IF(LoanIsNotPaid*LoanIsGood,PaymentDate,"")</f>
        <v/>
      </c>
      <c r="C359" s="135" t="str">
        <f>IF(LoanIsNotPaid*LoanIsGood,LoanValue,"")</f>
        <v/>
      </c>
      <c r="D359" s="135" t="str">
        <f>IF(LoanIsNotPaid*LoanIsGood,MonthlyPayment,"")</f>
        <v/>
      </c>
      <c r="E359" s="135" t="str">
        <f>IF(LoanIsNotPaid*LoanIsGood,Principal,"")</f>
        <v/>
      </c>
      <c r="F359" s="135" t="str">
        <f>IF(LoanIsNotPaid*LoanIsGood,InterestAmt,"")</f>
        <v/>
      </c>
      <c r="G359" s="135" t="str">
        <f>IF(LoanIsNotPaid*LoanIsGood,EndingBalance,"")</f>
        <v/>
      </c>
    </row>
    <row r="360" spans="1:7" ht="15" x14ac:dyDescent="0.25">
      <c r="A360" s="133" t="str">
        <f>IF(LoanIsNotPaid*LoanIsGood,PaymentNumber,"")</f>
        <v/>
      </c>
      <c r="B360" s="134" t="str">
        <f>IF(LoanIsNotPaid*LoanIsGood,PaymentDate,"")</f>
        <v/>
      </c>
      <c r="C360" s="135" t="str">
        <f>IF(LoanIsNotPaid*LoanIsGood,LoanValue,"")</f>
        <v/>
      </c>
      <c r="D360" s="135" t="str">
        <f>IF(LoanIsNotPaid*LoanIsGood,MonthlyPayment,"")</f>
        <v/>
      </c>
      <c r="E360" s="135" t="str">
        <f>IF(LoanIsNotPaid*LoanIsGood,Principal,"")</f>
        <v/>
      </c>
      <c r="F360" s="135" t="str">
        <f>IF(LoanIsNotPaid*LoanIsGood,InterestAmt,"")</f>
        <v/>
      </c>
      <c r="G360" s="135" t="str">
        <f>IF(LoanIsNotPaid*LoanIsGood,EndingBalance,"")</f>
        <v/>
      </c>
    </row>
    <row r="361" spans="1:7" ht="15" x14ac:dyDescent="0.25">
      <c r="A361" s="133" t="str">
        <f>IF(LoanIsNotPaid*LoanIsGood,PaymentNumber,"")</f>
        <v/>
      </c>
      <c r="B361" s="134" t="str">
        <f>IF(LoanIsNotPaid*LoanIsGood,PaymentDate,"")</f>
        <v/>
      </c>
      <c r="C361" s="135" t="str">
        <f>IF(LoanIsNotPaid*LoanIsGood,LoanValue,"")</f>
        <v/>
      </c>
      <c r="D361" s="135" t="str">
        <f>IF(LoanIsNotPaid*LoanIsGood,MonthlyPayment,"")</f>
        <v/>
      </c>
      <c r="E361" s="135" t="str">
        <f>IF(LoanIsNotPaid*LoanIsGood,Principal,"")</f>
        <v/>
      </c>
      <c r="F361" s="135" t="str">
        <f>IF(LoanIsNotPaid*LoanIsGood,InterestAmt,"")</f>
        <v/>
      </c>
      <c r="G361" s="135" t="str">
        <f>IF(LoanIsNotPaid*LoanIsGood,EndingBalance,"")</f>
        <v/>
      </c>
    </row>
    <row r="362" spans="1:7" ht="15" x14ac:dyDescent="0.25">
      <c r="A362" s="133" t="str">
        <f>IF(LoanIsNotPaid*LoanIsGood,PaymentNumber,"")</f>
        <v/>
      </c>
      <c r="B362" s="134" t="str">
        <f>IF(LoanIsNotPaid*LoanIsGood,PaymentDate,"")</f>
        <v/>
      </c>
      <c r="C362" s="135" t="str">
        <f>IF(LoanIsNotPaid*LoanIsGood,LoanValue,"")</f>
        <v/>
      </c>
      <c r="D362" s="135" t="str">
        <f>IF(LoanIsNotPaid*LoanIsGood,MonthlyPayment,"")</f>
        <v/>
      </c>
      <c r="E362" s="135" t="str">
        <f>IF(LoanIsNotPaid*LoanIsGood,Principal,"")</f>
        <v/>
      </c>
      <c r="F362" s="135" t="str">
        <f>IF(LoanIsNotPaid*LoanIsGood,InterestAmt,"")</f>
        <v/>
      </c>
      <c r="G362" s="135" t="str">
        <f>IF(LoanIsNotPaid*LoanIsGood,EndingBalance,"")</f>
        <v/>
      </c>
    </row>
    <row r="363" spans="1:7" ht="15" x14ac:dyDescent="0.25">
      <c r="A363" s="133" t="str">
        <f>IF(LoanIsNotPaid*LoanIsGood,PaymentNumber,"")</f>
        <v/>
      </c>
      <c r="B363" s="134" t="str">
        <f>IF(LoanIsNotPaid*LoanIsGood,PaymentDate,"")</f>
        <v/>
      </c>
      <c r="C363" s="135" t="str">
        <f>IF(LoanIsNotPaid*LoanIsGood,LoanValue,"")</f>
        <v/>
      </c>
      <c r="D363" s="135" t="str">
        <f>IF(LoanIsNotPaid*LoanIsGood,MonthlyPayment,"")</f>
        <v/>
      </c>
      <c r="E363" s="135" t="str">
        <f>IF(LoanIsNotPaid*LoanIsGood,Principal,"")</f>
        <v/>
      </c>
      <c r="F363" s="135" t="str">
        <f>IF(LoanIsNotPaid*LoanIsGood,InterestAmt,"")</f>
        <v/>
      </c>
      <c r="G363" s="135" t="str">
        <f>IF(LoanIsNotPaid*LoanIsGood,EndingBalance,"")</f>
        <v/>
      </c>
    </row>
    <row r="364" spans="1:7" ht="15" x14ac:dyDescent="0.25">
      <c r="A364" s="133" t="str">
        <f>IF(LoanIsNotPaid*LoanIsGood,PaymentNumber,"")</f>
        <v/>
      </c>
      <c r="B364" s="134" t="str">
        <f>IF(LoanIsNotPaid*LoanIsGood,PaymentDate,"")</f>
        <v/>
      </c>
      <c r="C364" s="135" t="str">
        <f>IF(LoanIsNotPaid*LoanIsGood,LoanValue,"")</f>
        <v/>
      </c>
      <c r="D364" s="135" t="str">
        <f>IF(LoanIsNotPaid*LoanIsGood,MonthlyPayment,"")</f>
        <v/>
      </c>
      <c r="E364" s="135" t="str">
        <f>IF(LoanIsNotPaid*LoanIsGood,Principal,"")</f>
        <v/>
      </c>
      <c r="F364" s="135" t="str">
        <f>IF(LoanIsNotPaid*LoanIsGood,InterestAmt,"")</f>
        <v/>
      </c>
      <c r="G364" s="135" t="str">
        <f>IF(LoanIsNotPaid*LoanIsGood,EndingBalance,"")</f>
        <v/>
      </c>
    </row>
    <row r="365" spans="1:7" ht="15" x14ac:dyDescent="0.25">
      <c r="A365" s="133" t="str">
        <f>IF(LoanIsNotPaid*LoanIsGood,PaymentNumber,"")</f>
        <v/>
      </c>
      <c r="B365" s="134" t="str">
        <f>IF(LoanIsNotPaid*LoanIsGood,PaymentDate,"")</f>
        <v/>
      </c>
      <c r="C365" s="135" t="str">
        <f>IF(LoanIsNotPaid*LoanIsGood,LoanValue,"")</f>
        <v/>
      </c>
      <c r="D365" s="135" t="str">
        <f>IF(LoanIsNotPaid*LoanIsGood,MonthlyPayment,"")</f>
        <v/>
      </c>
      <c r="E365" s="135" t="str">
        <f>IF(LoanIsNotPaid*LoanIsGood,Principal,"")</f>
        <v/>
      </c>
      <c r="F365" s="135" t="str">
        <f>IF(LoanIsNotPaid*LoanIsGood,InterestAmt,"")</f>
        <v/>
      </c>
      <c r="G365" s="135" t="str">
        <f>IF(LoanIsNotPaid*LoanIsGood,EndingBalance,"")</f>
        <v/>
      </c>
    </row>
    <row r="366" spans="1:7" ht="15" x14ac:dyDescent="0.25">
      <c r="A366" s="133" t="str">
        <f>IF(LoanIsNotPaid*LoanIsGood,PaymentNumber,"")</f>
        <v/>
      </c>
      <c r="B366" s="134" t="str">
        <f>IF(LoanIsNotPaid*LoanIsGood,PaymentDate,"")</f>
        <v/>
      </c>
      <c r="C366" s="135" t="str">
        <f>IF(LoanIsNotPaid*LoanIsGood,LoanValue,"")</f>
        <v/>
      </c>
      <c r="D366" s="135" t="str">
        <f>IF(LoanIsNotPaid*LoanIsGood,MonthlyPayment,"")</f>
        <v/>
      </c>
      <c r="E366" s="135" t="str">
        <f>IF(LoanIsNotPaid*LoanIsGood,Principal,"")</f>
        <v/>
      </c>
      <c r="F366" s="135" t="str">
        <f>IF(LoanIsNotPaid*LoanIsGood,InterestAmt,"")</f>
        <v/>
      </c>
      <c r="G366" s="135" t="str">
        <f>IF(LoanIsNotPaid*LoanIsGood,EndingBalance,"")</f>
        <v/>
      </c>
    </row>
    <row r="367" spans="1:7" ht="15" x14ac:dyDescent="0.25">
      <c r="A367" s="133" t="str">
        <f>IF(LoanIsNotPaid*LoanIsGood,PaymentNumber,"")</f>
        <v/>
      </c>
      <c r="B367" s="134" t="str">
        <f>IF(LoanIsNotPaid*LoanIsGood,PaymentDate,"")</f>
        <v/>
      </c>
      <c r="C367" s="135" t="str">
        <f>IF(LoanIsNotPaid*LoanIsGood,LoanValue,"")</f>
        <v/>
      </c>
      <c r="D367" s="135" t="str">
        <f>IF(LoanIsNotPaid*LoanIsGood,MonthlyPayment,"")</f>
        <v/>
      </c>
      <c r="E367" s="135" t="str">
        <f>IF(LoanIsNotPaid*LoanIsGood,Principal,"")</f>
        <v/>
      </c>
      <c r="F367" s="135" t="str">
        <f>IF(LoanIsNotPaid*LoanIsGood,InterestAmt,"")</f>
        <v/>
      </c>
      <c r="G367" s="135" t="str">
        <f>IF(LoanIsNotPaid*LoanIsGood,EndingBalance,"")</f>
        <v/>
      </c>
    </row>
    <row r="368" spans="1:7" ht="15" x14ac:dyDescent="0.25">
      <c r="A368" s="133" t="str">
        <f>IF(LoanIsNotPaid*LoanIsGood,PaymentNumber,"")</f>
        <v/>
      </c>
      <c r="B368" s="134" t="str">
        <f>IF(LoanIsNotPaid*LoanIsGood,PaymentDate,"")</f>
        <v/>
      </c>
      <c r="C368" s="135" t="str">
        <f>IF(LoanIsNotPaid*LoanIsGood,LoanValue,"")</f>
        <v/>
      </c>
      <c r="D368" s="135" t="str">
        <f>IF(LoanIsNotPaid*LoanIsGood,MonthlyPayment,"")</f>
        <v/>
      </c>
      <c r="E368" s="135" t="str">
        <f>IF(LoanIsNotPaid*LoanIsGood,Principal,"")</f>
        <v/>
      </c>
      <c r="F368" s="135" t="str">
        <f>IF(LoanIsNotPaid*LoanIsGood,InterestAmt,"")</f>
        <v/>
      </c>
      <c r="G368" s="135" t="str">
        <f>IF(LoanIsNotPaid*LoanIsGood,EndingBalance,"")</f>
        <v/>
      </c>
    </row>
    <row r="369" spans="1:7" ht="15" x14ac:dyDescent="0.25">
      <c r="A369" s="133" t="str">
        <f>IF(LoanIsNotPaid*LoanIsGood,PaymentNumber,"")</f>
        <v/>
      </c>
      <c r="B369" s="134" t="str">
        <f>IF(LoanIsNotPaid*LoanIsGood,PaymentDate,"")</f>
        <v/>
      </c>
      <c r="C369" s="135" t="str">
        <f>IF(LoanIsNotPaid*LoanIsGood,LoanValue,"")</f>
        <v/>
      </c>
      <c r="D369" s="135" t="str">
        <f>IF(LoanIsNotPaid*LoanIsGood,MonthlyPayment,"")</f>
        <v/>
      </c>
      <c r="E369" s="135" t="str">
        <f>IF(LoanIsNotPaid*LoanIsGood,Principal,"")</f>
        <v/>
      </c>
      <c r="F369" s="135" t="str">
        <f>IF(LoanIsNotPaid*LoanIsGood,InterestAmt,"")</f>
        <v/>
      </c>
      <c r="G369" s="135" t="str">
        <f>IF(LoanIsNotPaid*LoanIsGood,EndingBalance,"")</f>
        <v/>
      </c>
    </row>
    <row r="370" spans="1:7" ht="15" x14ac:dyDescent="0.35">
      <c r="A370" s="125"/>
      <c r="B370" s="125"/>
      <c r="C370" s="136"/>
      <c r="D370" s="136"/>
      <c r="E370" s="136"/>
      <c r="F370" s="136"/>
      <c r="G370" s="136"/>
    </row>
    <row r="371" spans="1:7" ht="15" x14ac:dyDescent="0.35">
      <c r="A371" s="125"/>
      <c r="B371" s="125"/>
      <c r="C371" s="136"/>
      <c r="D371" s="136"/>
      <c r="E371" s="136"/>
      <c r="F371" s="136"/>
      <c r="G371" s="136"/>
    </row>
    <row r="372" spans="1:7" ht="15" x14ac:dyDescent="0.35">
      <c r="A372" s="125"/>
      <c r="B372" s="125"/>
      <c r="C372" s="136"/>
      <c r="D372" s="136"/>
      <c r="E372" s="136"/>
      <c r="F372" s="136"/>
      <c r="G372" s="136"/>
    </row>
    <row r="373" spans="1:7" ht="15" x14ac:dyDescent="0.35">
      <c r="A373" s="125"/>
      <c r="B373" s="125"/>
      <c r="C373" s="125"/>
      <c r="D373" s="125"/>
      <c r="E373" s="125"/>
      <c r="F373" s="125"/>
      <c r="G373" s="125"/>
    </row>
    <row r="374" spans="1:7" ht="15" x14ac:dyDescent="0.35">
      <c r="A374" s="125"/>
      <c r="B374" s="125"/>
      <c r="C374" s="125"/>
      <c r="D374" s="125"/>
      <c r="E374" s="125"/>
      <c r="F374" s="125"/>
      <c r="G374" s="125"/>
    </row>
    <row r="375" spans="1:7" ht="15" x14ac:dyDescent="0.35">
      <c r="A375" s="125"/>
      <c r="B375" s="125"/>
      <c r="C375" s="125"/>
      <c r="D375" s="125"/>
      <c r="E375" s="125"/>
      <c r="F375" s="125"/>
      <c r="G375" s="125"/>
    </row>
    <row r="376" spans="1:7" ht="15" x14ac:dyDescent="0.35">
      <c r="A376" s="125"/>
      <c r="B376" s="125"/>
      <c r="C376" s="125"/>
      <c r="D376" s="125"/>
      <c r="E376" s="125"/>
      <c r="F376" s="125"/>
      <c r="G376" s="125"/>
    </row>
    <row r="377" spans="1:7" ht="15" x14ac:dyDescent="0.35">
      <c r="A377" s="125"/>
      <c r="B377" s="125"/>
      <c r="C377" s="125"/>
      <c r="D377" s="125"/>
      <c r="E377" s="125"/>
      <c r="F377" s="125"/>
      <c r="G377" s="125"/>
    </row>
    <row r="378" spans="1:7" ht="15" x14ac:dyDescent="0.35">
      <c r="A378" s="125"/>
      <c r="B378" s="125"/>
      <c r="C378" s="125"/>
      <c r="D378" s="125"/>
      <c r="E378" s="125"/>
      <c r="F378" s="125"/>
      <c r="G378" s="125"/>
    </row>
    <row r="379" spans="1:7" ht="15" x14ac:dyDescent="0.35">
      <c r="A379" s="125"/>
      <c r="B379" s="125"/>
      <c r="C379" s="125"/>
      <c r="D379" s="125"/>
      <c r="E379" s="125"/>
      <c r="F379" s="125"/>
      <c r="G379" s="125"/>
    </row>
    <row r="380" spans="1:7" ht="15" x14ac:dyDescent="0.35">
      <c r="A380" s="125"/>
      <c r="B380" s="125"/>
      <c r="C380" s="125"/>
      <c r="D380" s="125"/>
      <c r="E380" s="125"/>
      <c r="F380" s="125"/>
      <c r="G380" s="125"/>
    </row>
    <row r="381" spans="1:7" ht="15" x14ac:dyDescent="0.35">
      <c r="A381" s="125"/>
      <c r="B381" s="125"/>
      <c r="C381" s="125"/>
      <c r="D381" s="125"/>
      <c r="E381" s="125"/>
      <c r="F381" s="125"/>
      <c r="G381" s="125"/>
    </row>
    <row r="382" spans="1:7" ht="15" x14ac:dyDescent="0.35">
      <c r="A382" s="125"/>
      <c r="B382" s="125"/>
      <c r="C382" s="125"/>
      <c r="D382" s="125"/>
      <c r="E382" s="125"/>
      <c r="F382" s="125"/>
      <c r="G382" s="125"/>
    </row>
    <row r="383" spans="1:7" ht="15" x14ac:dyDescent="0.35">
      <c r="A383" s="125"/>
      <c r="B383" s="125"/>
      <c r="C383" s="125"/>
      <c r="D383" s="125"/>
      <c r="E383" s="125"/>
      <c r="F383" s="125"/>
      <c r="G383" s="125"/>
    </row>
    <row r="384" spans="1:7" ht="15" x14ac:dyDescent="0.35">
      <c r="A384" s="125"/>
      <c r="B384" s="125"/>
      <c r="C384" s="125"/>
      <c r="D384" s="125"/>
      <c r="E384" s="125"/>
      <c r="F384" s="125"/>
      <c r="G384" s="125"/>
    </row>
    <row r="385" spans="1:7" ht="15" x14ac:dyDescent="0.35">
      <c r="A385" s="125"/>
      <c r="B385" s="125"/>
      <c r="C385" s="125"/>
      <c r="D385" s="125"/>
      <c r="E385" s="125"/>
      <c r="F385" s="125"/>
      <c r="G385" s="125"/>
    </row>
    <row r="386" spans="1:7" ht="15" x14ac:dyDescent="0.35">
      <c r="A386" s="125"/>
      <c r="B386" s="125"/>
      <c r="C386" s="125"/>
      <c r="D386" s="125"/>
      <c r="E386" s="125"/>
      <c r="F386" s="125"/>
      <c r="G386" s="125"/>
    </row>
    <row r="387" spans="1:7" ht="15" x14ac:dyDescent="0.35">
      <c r="A387" s="125"/>
      <c r="B387" s="125"/>
      <c r="C387" s="125"/>
      <c r="D387" s="125"/>
      <c r="E387" s="125"/>
      <c r="F387" s="125"/>
      <c r="G387" s="125"/>
    </row>
    <row r="388" spans="1:7" ht="15" x14ac:dyDescent="0.35">
      <c r="A388" s="125"/>
      <c r="B388" s="125"/>
      <c r="C388" s="125"/>
      <c r="D388" s="125"/>
      <c r="E388" s="125"/>
      <c r="F388" s="125"/>
      <c r="G388" s="125"/>
    </row>
    <row r="389" spans="1:7" ht="15" x14ac:dyDescent="0.35">
      <c r="A389" s="125"/>
      <c r="B389" s="125"/>
      <c r="C389" s="125"/>
      <c r="D389" s="125"/>
      <c r="E389" s="125"/>
      <c r="F389" s="125"/>
      <c r="G389" s="125"/>
    </row>
    <row r="390" spans="1:7" ht="15" x14ac:dyDescent="0.35">
      <c r="A390" s="125"/>
      <c r="B390" s="125"/>
      <c r="C390" s="125"/>
      <c r="D390" s="125"/>
      <c r="E390" s="125"/>
      <c r="F390" s="125"/>
      <c r="G390" s="125"/>
    </row>
    <row r="391" spans="1:7" ht="15" x14ac:dyDescent="0.35">
      <c r="A391" s="125"/>
      <c r="B391" s="125"/>
      <c r="C391" s="125"/>
      <c r="D391" s="125"/>
      <c r="E391" s="125"/>
      <c r="F391" s="125"/>
      <c r="G391" s="125"/>
    </row>
    <row r="392" spans="1:7" ht="15" x14ac:dyDescent="0.35">
      <c r="A392" s="125"/>
      <c r="B392" s="125"/>
      <c r="C392" s="125"/>
      <c r="D392" s="125"/>
      <c r="E392" s="125"/>
      <c r="F392" s="125"/>
      <c r="G392" s="125"/>
    </row>
    <row r="393" spans="1:7" ht="15" x14ac:dyDescent="0.35">
      <c r="A393" s="125"/>
      <c r="B393" s="125"/>
      <c r="C393" s="125"/>
      <c r="D393" s="125"/>
      <c r="E393" s="125"/>
      <c r="F393" s="125"/>
      <c r="G393" s="125"/>
    </row>
    <row r="394" spans="1:7" ht="15" x14ac:dyDescent="0.35">
      <c r="A394" s="125"/>
      <c r="B394" s="125"/>
      <c r="C394" s="125"/>
      <c r="D394" s="125"/>
      <c r="E394" s="125"/>
      <c r="F394" s="125"/>
      <c r="G394" s="125"/>
    </row>
    <row r="395" spans="1:7" ht="15" x14ac:dyDescent="0.35">
      <c r="A395" s="125"/>
      <c r="B395" s="125"/>
      <c r="C395" s="125"/>
      <c r="D395" s="125"/>
      <c r="E395" s="125"/>
      <c r="F395" s="125"/>
      <c r="G395" s="125"/>
    </row>
    <row r="396" spans="1:7" ht="15" x14ac:dyDescent="0.35">
      <c r="A396" s="125"/>
      <c r="B396" s="125"/>
      <c r="C396" s="125"/>
      <c r="D396" s="125"/>
      <c r="E396" s="125"/>
      <c r="F396" s="125"/>
      <c r="G396" s="125"/>
    </row>
    <row r="397" spans="1:7" ht="15" x14ac:dyDescent="0.35">
      <c r="A397" s="125"/>
      <c r="B397" s="125"/>
      <c r="C397" s="125"/>
      <c r="D397" s="125"/>
      <c r="E397" s="125"/>
      <c r="F397" s="125"/>
      <c r="G397" s="125"/>
    </row>
    <row r="398" spans="1:7" ht="15" x14ac:dyDescent="0.35">
      <c r="A398" s="125"/>
      <c r="B398" s="125"/>
      <c r="C398" s="125"/>
      <c r="D398" s="125"/>
      <c r="E398" s="125"/>
      <c r="F398" s="125"/>
      <c r="G398" s="125"/>
    </row>
    <row r="399" spans="1:7" ht="15" x14ac:dyDescent="0.35">
      <c r="A399" s="125"/>
      <c r="B399" s="125"/>
      <c r="C399" s="125"/>
      <c r="D399" s="125"/>
      <c r="E399" s="125"/>
      <c r="F399" s="125"/>
      <c r="G399" s="125"/>
    </row>
    <row r="400" spans="1:7" ht="15" x14ac:dyDescent="0.35">
      <c r="A400" s="125"/>
      <c r="B400" s="125"/>
      <c r="C400" s="125"/>
      <c r="D400" s="125"/>
      <c r="E400" s="125"/>
      <c r="F400" s="125"/>
      <c r="G400" s="125"/>
    </row>
    <row r="401" spans="1:7" ht="15" x14ac:dyDescent="0.35">
      <c r="A401" s="125"/>
      <c r="B401" s="125"/>
      <c r="C401" s="125"/>
      <c r="D401" s="125"/>
      <c r="E401" s="125"/>
      <c r="F401" s="125"/>
      <c r="G401" s="125"/>
    </row>
    <row r="402" spans="1:7" ht="15" x14ac:dyDescent="0.35">
      <c r="A402" s="125"/>
      <c r="B402" s="125"/>
      <c r="C402" s="125"/>
      <c r="D402" s="125"/>
      <c r="E402" s="125"/>
      <c r="F402" s="125"/>
      <c r="G402" s="125"/>
    </row>
    <row r="403" spans="1:7" ht="15" x14ac:dyDescent="0.35">
      <c r="A403" s="125"/>
      <c r="B403" s="125"/>
      <c r="C403" s="125"/>
      <c r="D403" s="125"/>
      <c r="E403" s="125"/>
      <c r="F403" s="125"/>
      <c r="G403" s="125"/>
    </row>
    <row r="404" spans="1:7" ht="15" x14ac:dyDescent="0.35">
      <c r="A404" s="125"/>
      <c r="B404" s="125"/>
      <c r="C404" s="125"/>
      <c r="D404" s="125"/>
      <c r="E404" s="125"/>
      <c r="F404" s="125"/>
      <c r="G404" s="125"/>
    </row>
    <row r="405" spans="1:7" ht="15" x14ac:dyDescent="0.35">
      <c r="A405" s="125"/>
      <c r="B405" s="125"/>
      <c r="C405" s="125"/>
      <c r="D405" s="125"/>
      <c r="E405" s="125"/>
      <c r="F405" s="125"/>
      <c r="G405" s="125"/>
    </row>
    <row r="406" spans="1:7" ht="15" x14ac:dyDescent="0.35">
      <c r="A406" s="125"/>
      <c r="B406" s="125"/>
      <c r="C406" s="125"/>
      <c r="D406" s="125"/>
      <c r="E406" s="125"/>
      <c r="F406" s="125"/>
      <c r="G406" s="125"/>
    </row>
    <row r="407" spans="1:7" ht="15" x14ac:dyDescent="0.35">
      <c r="A407" s="125"/>
      <c r="B407" s="125"/>
      <c r="C407" s="125"/>
      <c r="D407" s="125"/>
      <c r="E407" s="125"/>
      <c r="F407" s="125"/>
      <c r="G407" s="125"/>
    </row>
    <row r="408" spans="1:7" ht="15" x14ac:dyDescent="0.35">
      <c r="A408" s="125"/>
      <c r="B408" s="125"/>
      <c r="C408" s="125"/>
      <c r="D408" s="125"/>
      <c r="E408" s="125"/>
      <c r="F408" s="125"/>
      <c r="G408" s="125"/>
    </row>
    <row r="409" spans="1:7" ht="15" x14ac:dyDescent="0.35">
      <c r="A409" s="125"/>
      <c r="B409" s="125"/>
      <c r="C409" s="125"/>
      <c r="D409" s="125"/>
      <c r="E409" s="125"/>
      <c r="F409" s="125"/>
      <c r="G409" s="125"/>
    </row>
    <row r="410" spans="1:7" ht="15" x14ac:dyDescent="0.35">
      <c r="A410" s="125"/>
      <c r="B410" s="125"/>
      <c r="C410" s="125"/>
      <c r="D410" s="125"/>
      <c r="E410" s="125"/>
      <c r="F410" s="125"/>
      <c r="G410" s="125"/>
    </row>
    <row r="411" spans="1:7" ht="15" x14ac:dyDescent="0.35">
      <c r="A411" s="125"/>
      <c r="B411" s="125"/>
      <c r="C411" s="125"/>
      <c r="D411" s="125"/>
      <c r="E411" s="125"/>
      <c r="F411" s="125"/>
      <c r="G411" s="125"/>
    </row>
    <row r="412" spans="1:7" ht="15" x14ac:dyDescent="0.35">
      <c r="A412" s="125"/>
      <c r="B412" s="125"/>
      <c r="C412" s="125"/>
      <c r="D412" s="125"/>
      <c r="E412" s="125"/>
      <c r="F412" s="125"/>
      <c r="G412" s="125"/>
    </row>
    <row r="413" spans="1:7" ht="15" x14ac:dyDescent="0.35">
      <c r="A413" s="125"/>
      <c r="B413" s="125"/>
      <c r="C413" s="125"/>
      <c r="D413" s="125"/>
      <c r="E413" s="125"/>
      <c r="F413" s="125"/>
      <c r="G413" s="125"/>
    </row>
    <row r="414" spans="1:7" ht="15" x14ac:dyDescent="0.35">
      <c r="A414" s="125"/>
      <c r="B414" s="125"/>
      <c r="C414" s="125"/>
      <c r="D414" s="125"/>
      <c r="E414" s="125"/>
      <c r="F414" s="125"/>
      <c r="G414" s="125"/>
    </row>
    <row r="415" spans="1:7" ht="15" x14ac:dyDescent="0.35">
      <c r="A415" s="125"/>
      <c r="B415" s="125"/>
      <c r="C415" s="125"/>
      <c r="D415" s="125"/>
      <c r="E415" s="125"/>
      <c r="F415" s="125"/>
      <c r="G415" s="125"/>
    </row>
    <row r="416" spans="1:7" ht="15" x14ac:dyDescent="0.35">
      <c r="A416" s="125"/>
      <c r="B416" s="125"/>
      <c r="C416" s="125"/>
      <c r="D416" s="125"/>
      <c r="E416" s="125"/>
      <c r="F416" s="125"/>
      <c r="G416" s="125"/>
    </row>
    <row r="417" spans="1:7" ht="15" x14ac:dyDescent="0.35">
      <c r="A417" s="125"/>
      <c r="B417" s="125"/>
      <c r="C417" s="125"/>
      <c r="D417" s="125"/>
      <c r="E417" s="125"/>
      <c r="F417" s="125"/>
      <c r="G417" s="125"/>
    </row>
    <row r="418" spans="1:7" ht="15" x14ac:dyDescent="0.35">
      <c r="A418" s="125"/>
      <c r="B418" s="125"/>
      <c r="C418" s="125"/>
      <c r="D418" s="125"/>
      <c r="E418" s="125"/>
      <c r="F418" s="125"/>
      <c r="G418" s="125"/>
    </row>
    <row r="419" spans="1:7" ht="15" x14ac:dyDescent="0.35">
      <c r="A419" s="125"/>
      <c r="B419" s="125"/>
      <c r="C419" s="125"/>
      <c r="D419" s="125"/>
      <c r="E419" s="125"/>
      <c r="F419" s="125"/>
      <c r="G419" s="125"/>
    </row>
    <row r="420" spans="1:7" ht="15" x14ac:dyDescent="0.35">
      <c r="A420" s="125"/>
      <c r="B420" s="125"/>
      <c r="C420" s="125"/>
      <c r="D420" s="125"/>
      <c r="E420" s="125"/>
      <c r="F420" s="125"/>
      <c r="G420" s="125"/>
    </row>
    <row r="421" spans="1:7" ht="15" x14ac:dyDescent="0.35">
      <c r="A421" s="125"/>
      <c r="B421" s="125"/>
      <c r="C421" s="125"/>
      <c r="D421" s="125"/>
      <c r="E421" s="125"/>
      <c r="F421" s="125"/>
      <c r="G421" s="125"/>
    </row>
    <row r="422" spans="1:7" ht="15" x14ac:dyDescent="0.35">
      <c r="A422" s="125"/>
      <c r="B422" s="125"/>
      <c r="C422" s="125"/>
      <c r="D422" s="125"/>
      <c r="E422" s="125"/>
      <c r="F422" s="125"/>
      <c r="G422" s="125"/>
    </row>
    <row r="423" spans="1:7" ht="15" x14ac:dyDescent="0.35">
      <c r="A423" s="125"/>
      <c r="B423" s="125"/>
      <c r="C423" s="125"/>
      <c r="D423" s="125"/>
      <c r="E423" s="125"/>
      <c r="F423" s="125"/>
      <c r="G423" s="125"/>
    </row>
    <row r="424" spans="1:7" ht="15" x14ac:dyDescent="0.35">
      <c r="A424" s="125"/>
      <c r="B424" s="125"/>
      <c r="C424" s="125"/>
      <c r="D424" s="125"/>
      <c r="E424" s="125"/>
      <c r="F424" s="125"/>
      <c r="G424" s="125"/>
    </row>
    <row r="425" spans="1:7" ht="15" x14ac:dyDescent="0.35">
      <c r="A425" s="125"/>
      <c r="B425" s="125"/>
      <c r="C425" s="125"/>
      <c r="D425" s="125"/>
      <c r="E425" s="125"/>
      <c r="F425" s="125"/>
      <c r="G425" s="125"/>
    </row>
    <row r="426" spans="1:7" ht="15" x14ac:dyDescent="0.35">
      <c r="A426" s="125"/>
      <c r="B426" s="125"/>
      <c r="C426" s="125"/>
      <c r="D426" s="125"/>
      <c r="E426" s="125"/>
      <c r="F426" s="125"/>
      <c r="G426" s="125"/>
    </row>
    <row r="427" spans="1:7" ht="15" x14ac:dyDescent="0.35">
      <c r="A427" s="125"/>
      <c r="B427" s="125"/>
      <c r="C427" s="125"/>
      <c r="D427" s="125"/>
      <c r="E427" s="125"/>
      <c r="F427" s="125"/>
      <c r="G427" s="125"/>
    </row>
    <row r="428" spans="1:7" ht="15" x14ac:dyDescent="0.35">
      <c r="A428" s="125"/>
      <c r="B428" s="125"/>
      <c r="C428" s="125"/>
      <c r="D428" s="125"/>
      <c r="E428" s="125"/>
      <c r="F428" s="125"/>
      <c r="G428" s="125"/>
    </row>
    <row r="429" spans="1:7" ht="15" x14ac:dyDescent="0.35">
      <c r="A429" s="125"/>
      <c r="B429" s="125"/>
      <c r="C429" s="125"/>
      <c r="D429" s="125"/>
      <c r="E429" s="125"/>
      <c r="F429" s="125"/>
      <c r="G429" s="125"/>
    </row>
    <row r="430" spans="1:7" ht="15" x14ac:dyDescent="0.35">
      <c r="A430" s="125"/>
      <c r="B430" s="125"/>
      <c r="C430" s="125"/>
      <c r="D430" s="125"/>
      <c r="E430" s="125"/>
      <c r="F430" s="125"/>
      <c r="G430" s="125"/>
    </row>
    <row r="431" spans="1:7" ht="15" x14ac:dyDescent="0.35">
      <c r="A431" s="125"/>
      <c r="B431" s="125"/>
      <c r="C431" s="125"/>
      <c r="D431" s="125"/>
      <c r="E431" s="125"/>
      <c r="F431" s="125"/>
      <c r="G431" s="125"/>
    </row>
    <row r="432" spans="1:7" ht="15" x14ac:dyDescent="0.35">
      <c r="A432" s="125"/>
      <c r="B432" s="125"/>
      <c r="C432" s="125"/>
      <c r="D432" s="125"/>
      <c r="E432" s="125"/>
      <c r="F432" s="125"/>
      <c r="G432" s="125"/>
    </row>
    <row r="433" spans="1:7" ht="15" x14ac:dyDescent="0.35">
      <c r="A433" s="125"/>
      <c r="B433" s="125"/>
      <c r="C433" s="125"/>
      <c r="D433" s="125"/>
      <c r="E433" s="125"/>
      <c r="F433" s="125"/>
      <c r="G433" s="125"/>
    </row>
    <row r="434" spans="1:7" ht="15" x14ac:dyDescent="0.35">
      <c r="A434" s="125"/>
      <c r="B434" s="125"/>
      <c r="C434" s="125"/>
      <c r="D434" s="125"/>
      <c r="E434" s="125"/>
      <c r="F434" s="125"/>
      <c r="G434" s="125"/>
    </row>
    <row r="435" spans="1:7" ht="15" x14ac:dyDescent="0.35">
      <c r="A435" s="125"/>
      <c r="B435" s="125"/>
      <c r="C435" s="125"/>
      <c r="D435" s="125"/>
      <c r="E435" s="125"/>
      <c r="F435" s="125"/>
      <c r="G435" s="125"/>
    </row>
    <row r="436" spans="1:7" ht="15" x14ac:dyDescent="0.35">
      <c r="A436" s="125"/>
      <c r="B436" s="125"/>
      <c r="C436" s="125"/>
      <c r="D436" s="125"/>
      <c r="E436" s="125"/>
      <c r="F436" s="125"/>
      <c r="G436" s="125"/>
    </row>
    <row r="437" spans="1:7" ht="15" x14ac:dyDescent="0.35">
      <c r="A437" s="125"/>
      <c r="B437" s="125"/>
      <c r="C437" s="125"/>
      <c r="D437" s="125"/>
      <c r="E437" s="125"/>
      <c r="F437" s="125"/>
      <c r="G437" s="125"/>
    </row>
    <row r="438" spans="1:7" ht="15" x14ac:dyDescent="0.35">
      <c r="A438" s="125"/>
      <c r="B438" s="125"/>
      <c r="C438" s="125"/>
      <c r="D438" s="125"/>
      <c r="E438" s="125"/>
      <c r="F438" s="125"/>
      <c r="G438" s="125"/>
    </row>
    <row r="439" spans="1:7" ht="15" x14ac:dyDescent="0.35">
      <c r="A439" s="125"/>
      <c r="B439" s="125"/>
      <c r="C439" s="125"/>
      <c r="D439" s="125"/>
      <c r="E439" s="125"/>
      <c r="F439" s="125"/>
      <c r="G439" s="125"/>
    </row>
    <row r="440" spans="1:7" ht="15" x14ac:dyDescent="0.35">
      <c r="A440" s="125"/>
      <c r="B440" s="125"/>
      <c r="C440" s="125"/>
      <c r="D440" s="125"/>
      <c r="E440" s="125"/>
      <c r="F440" s="125"/>
      <c r="G440" s="125"/>
    </row>
    <row r="441" spans="1:7" ht="15" x14ac:dyDescent="0.35">
      <c r="A441" s="125"/>
      <c r="B441" s="125"/>
      <c r="C441" s="125"/>
      <c r="D441" s="125"/>
      <c r="E441" s="125"/>
      <c r="F441" s="125"/>
      <c r="G441" s="125"/>
    </row>
    <row r="442" spans="1:7" ht="15" x14ac:dyDescent="0.35">
      <c r="A442" s="125"/>
      <c r="B442" s="125"/>
      <c r="C442" s="125"/>
      <c r="D442" s="125"/>
      <c r="E442" s="125"/>
      <c r="F442" s="125"/>
      <c r="G442" s="125"/>
    </row>
    <row r="443" spans="1:7" ht="15" x14ac:dyDescent="0.35">
      <c r="A443" s="125"/>
      <c r="B443" s="125"/>
      <c r="C443" s="125"/>
      <c r="D443" s="125"/>
      <c r="E443" s="125"/>
      <c r="F443" s="125"/>
      <c r="G443" s="125"/>
    </row>
    <row r="444" spans="1:7" ht="15" x14ac:dyDescent="0.35">
      <c r="A444" s="125"/>
      <c r="B444" s="125"/>
      <c r="C444" s="125"/>
      <c r="D444" s="125"/>
      <c r="E444" s="125"/>
      <c r="F444" s="125"/>
      <c r="G444" s="125"/>
    </row>
    <row r="445" spans="1:7" ht="15" x14ac:dyDescent="0.35">
      <c r="A445" s="125"/>
      <c r="B445" s="125"/>
      <c r="C445" s="125"/>
      <c r="D445" s="125"/>
      <c r="E445" s="125"/>
      <c r="F445" s="125"/>
      <c r="G445" s="125"/>
    </row>
    <row r="446" spans="1:7" ht="15" x14ac:dyDescent="0.35">
      <c r="A446" s="125"/>
      <c r="B446" s="125"/>
      <c r="C446" s="125"/>
      <c r="D446" s="125"/>
      <c r="E446" s="125"/>
      <c r="F446" s="125"/>
      <c r="G446" s="125"/>
    </row>
    <row r="447" spans="1:7" ht="15" x14ac:dyDescent="0.35">
      <c r="A447" s="125"/>
      <c r="B447" s="125"/>
      <c r="C447" s="125"/>
      <c r="D447" s="125"/>
      <c r="E447" s="125"/>
      <c r="F447" s="125"/>
      <c r="G447" s="125"/>
    </row>
    <row r="448" spans="1:7" ht="15" x14ac:dyDescent="0.35">
      <c r="A448" s="125"/>
      <c r="B448" s="125"/>
      <c r="C448" s="125"/>
      <c r="D448" s="125"/>
      <c r="E448" s="125"/>
      <c r="F448" s="125"/>
      <c r="G448" s="125"/>
    </row>
    <row r="449" spans="1:7" ht="15" x14ac:dyDescent="0.35">
      <c r="A449" s="125"/>
      <c r="B449" s="125"/>
      <c r="C449" s="125"/>
      <c r="D449" s="125"/>
      <c r="E449" s="125"/>
      <c r="F449" s="125"/>
      <c r="G449" s="125"/>
    </row>
    <row r="450" spans="1:7" ht="15" x14ac:dyDescent="0.35">
      <c r="A450" s="125"/>
      <c r="B450" s="125"/>
      <c r="C450" s="125"/>
      <c r="D450" s="125"/>
      <c r="E450" s="125"/>
      <c r="F450" s="125"/>
      <c r="G450" s="125"/>
    </row>
    <row r="451" spans="1:7" ht="15" x14ac:dyDescent="0.35">
      <c r="A451" s="125"/>
      <c r="B451" s="125"/>
      <c r="C451" s="125"/>
      <c r="D451" s="125"/>
      <c r="E451" s="125"/>
      <c r="F451" s="125"/>
      <c r="G451" s="125"/>
    </row>
    <row r="452" spans="1:7" ht="15" x14ac:dyDescent="0.35">
      <c r="A452" s="125"/>
      <c r="B452" s="125"/>
      <c r="C452" s="125"/>
      <c r="D452" s="125"/>
      <c r="E452" s="125"/>
      <c r="F452" s="125"/>
      <c r="G452" s="125"/>
    </row>
    <row r="453" spans="1:7" ht="15" x14ac:dyDescent="0.35">
      <c r="A453" s="125"/>
      <c r="B453" s="125"/>
      <c r="C453" s="125"/>
      <c r="D453" s="125"/>
      <c r="E453" s="125"/>
      <c r="F453" s="125"/>
      <c r="G453" s="125"/>
    </row>
    <row r="454" spans="1:7" ht="15" x14ac:dyDescent="0.35">
      <c r="A454" s="125"/>
      <c r="B454" s="125"/>
      <c r="C454" s="125"/>
      <c r="D454" s="125"/>
      <c r="E454" s="125"/>
      <c r="F454" s="125"/>
      <c r="G454" s="125"/>
    </row>
    <row r="455" spans="1:7" ht="15" x14ac:dyDescent="0.35">
      <c r="A455" s="125"/>
      <c r="B455" s="125"/>
      <c r="C455" s="125"/>
      <c r="D455" s="125"/>
      <c r="E455" s="125"/>
      <c r="F455" s="125"/>
      <c r="G455" s="125"/>
    </row>
    <row r="456" spans="1:7" x14ac:dyDescent="0.15">
      <c r="A456" s="137"/>
      <c r="B456" s="137"/>
      <c r="C456" s="137"/>
      <c r="D456" s="137"/>
      <c r="E456" s="137"/>
      <c r="F456" s="137"/>
      <c r="G456" s="137"/>
    </row>
    <row r="457" spans="1:7" x14ac:dyDescent="0.15">
      <c r="A457" s="137"/>
      <c r="B457" s="137"/>
      <c r="C457" s="137"/>
      <c r="D457" s="137"/>
      <c r="E457" s="137"/>
      <c r="F457" s="137"/>
      <c r="G457" s="137"/>
    </row>
    <row r="458" spans="1:7" x14ac:dyDescent="0.15">
      <c r="A458" s="137"/>
      <c r="B458" s="137"/>
      <c r="C458" s="137"/>
      <c r="D458" s="137"/>
      <c r="E458" s="137"/>
      <c r="F458" s="137"/>
      <c r="G458" s="137"/>
    </row>
    <row r="459" spans="1:7" x14ac:dyDescent="0.15">
      <c r="A459" s="137"/>
      <c r="B459" s="137"/>
      <c r="C459" s="137"/>
      <c r="D459" s="137"/>
      <c r="E459" s="137"/>
      <c r="F459" s="137"/>
      <c r="G459" s="137"/>
    </row>
    <row r="460" spans="1:7" x14ac:dyDescent="0.15">
      <c r="A460" s="137"/>
      <c r="B460" s="137"/>
      <c r="C460" s="137"/>
      <c r="D460" s="137"/>
      <c r="E460" s="137"/>
      <c r="F460" s="137"/>
      <c r="G460" s="137"/>
    </row>
    <row r="461" spans="1:7" x14ac:dyDescent="0.15">
      <c r="A461" s="137"/>
      <c r="B461" s="137"/>
      <c r="C461" s="137"/>
      <c r="D461" s="137"/>
      <c r="E461" s="137"/>
      <c r="F461" s="137"/>
      <c r="G461" s="137"/>
    </row>
    <row r="462" spans="1:7" x14ac:dyDescent="0.15">
      <c r="A462" s="137"/>
      <c r="B462" s="137"/>
      <c r="C462" s="137"/>
      <c r="D462" s="137"/>
      <c r="E462" s="137"/>
      <c r="F462" s="137"/>
      <c r="G462" s="137"/>
    </row>
    <row r="463" spans="1:7" x14ac:dyDescent="0.15">
      <c r="A463" s="137"/>
      <c r="B463" s="137"/>
      <c r="C463" s="137"/>
      <c r="D463" s="137"/>
      <c r="E463" s="137"/>
      <c r="F463" s="137"/>
      <c r="G463" s="137"/>
    </row>
    <row r="464" spans="1:7" x14ac:dyDescent="0.15">
      <c r="A464" s="137"/>
      <c r="B464" s="137"/>
      <c r="C464" s="137"/>
      <c r="D464" s="137"/>
      <c r="E464" s="137"/>
      <c r="F464" s="137"/>
      <c r="G464" s="137"/>
    </row>
    <row r="465" spans="1:7" x14ac:dyDescent="0.15">
      <c r="A465" s="137"/>
      <c r="B465" s="137"/>
      <c r="C465" s="137"/>
      <c r="D465" s="137"/>
      <c r="E465" s="137"/>
      <c r="F465" s="137"/>
      <c r="G465" s="137"/>
    </row>
    <row r="466" spans="1:7" x14ac:dyDescent="0.15">
      <c r="A466" s="137"/>
      <c r="B466" s="137"/>
      <c r="C466" s="137"/>
      <c r="D466" s="137"/>
      <c r="E466" s="137"/>
      <c r="F466" s="137"/>
      <c r="G466" s="137"/>
    </row>
    <row r="467" spans="1:7" x14ac:dyDescent="0.15">
      <c r="A467" s="137"/>
      <c r="B467" s="137"/>
      <c r="C467" s="137"/>
      <c r="D467" s="137"/>
      <c r="E467" s="137"/>
      <c r="F467" s="137"/>
      <c r="G467" s="137"/>
    </row>
    <row r="468" spans="1:7" x14ac:dyDescent="0.15">
      <c r="A468" s="137"/>
      <c r="B468" s="137"/>
      <c r="C468" s="137"/>
      <c r="D468" s="137"/>
      <c r="E468" s="137"/>
      <c r="F468" s="137"/>
      <c r="G468" s="137"/>
    </row>
    <row r="469" spans="1:7" x14ac:dyDescent="0.15">
      <c r="A469" s="137"/>
      <c r="B469" s="137"/>
      <c r="C469" s="137"/>
      <c r="D469" s="137"/>
      <c r="E469" s="137"/>
      <c r="F469" s="137"/>
      <c r="G469" s="137"/>
    </row>
    <row r="470" spans="1:7" x14ac:dyDescent="0.15">
      <c r="A470" s="137"/>
      <c r="B470" s="137"/>
      <c r="C470" s="137"/>
      <c r="D470" s="137"/>
      <c r="E470" s="137"/>
      <c r="F470" s="137"/>
      <c r="G470" s="137"/>
    </row>
    <row r="471" spans="1:7" x14ac:dyDescent="0.15">
      <c r="A471" s="137"/>
      <c r="B471" s="137"/>
      <c r="C471" s="137"/>
      <c r="D471" s="137"/>
      <c r="E471" s="137"/>
      <c r="F471" s="137"/>
      <c r="G471" s="137"/>
    </row>
    <row r="472" spans="1:7" x14ac:dyDescent="0.15">
      <c r="A472" s="137"/>
      <c r="B472" s="137"/>
      <c r="C472" s="137"/>
      <c r="D472" s="137"/>
      <c r="E472" s="137"/>
      <c r="F472" s="137"/>
      <c r="G472" s="137"/>
    </row>
    <row r="473" spans="1:7" x14ac:dyDescent="0.15">
      <c r="A473" s="137"/>
      <c r="B473" s="137"/>
      <c r="C473" s="137"/>
      <c r="D473" s="137"/>
      <c r="E473" s="137"/>
      <c r="F473" s="137"/>
      <c r="G473" s="137"/>
    </row>
    <row r="474" spans="1:7" x14ac:dyDescent="0.15">
      <c r="A474" s="137"/>
      <c r="B474" s="137"/>
      <c r="C474" s="137"/>
      <c r="D474" s="137"/>
      <c r="E474" s="137"/>
      <c r="F474" s="137"/>
      <c r="G474" s="137"/>
    </row>
    <row r="475" spans="1:7" x14ac:dyDescent="0.15">
      <c r="A475" s="137"/>
      <c r="B475" s="137"/>
      <c r="C475" s="137"/>
      <c r="D475" s="137"/>
      <c r="E475" s="137"/>
      <c r="F475" s="137"/>
      <c r="G475" s="137"/>
    </row>
    <row r="476" spans="1:7" x14ac:dyDescent="0.15">
      <c r="A476" s="137"/>
      <c r="B476" s="137"/>
      <c r="C476" s="137"/>
      <c r="D476" s="137"/>
      <c r="E476" s="137"/>
      <c r="F476" s="137"/>
      <c r="G476" s="137"/>
    </row>
    <row r="477" spans="1:7" x14ac:dyDescent="0.15">
      <c r="A477" s="137"/>
      <c r="B477" s="137"/>
      <c r="C477" s="137"/>
      <c r="D477" s="137"/>
      <c r="E477" s="137"/>
      <c r="F477" s="137"/>
      <c r="G477" s="137"/>
    </row>
    <row r="478" spans="1:7" x14ac:dyDescent="0.15">
      <c r="A478" s="137"/>
      <c r="B478" s="137"/>
      <c r="C478" s="137"/>
      <c r="D478" s="137"/>
      <c r="E478" s="137"/>
      <c r="F478" s="137"/>
      <c r="G478" s="137"/>
    </row>
    <row r="479" spans="1:7" x14ac:dyDescent="0.15">
      <c r="A479" s="137"/>
      <c r="B479" s="137"/>
      <c r="C479" s="137"/>
      <c r="D479" s="137"/>
      <c r="E479" s="137"/>
      <c r="F479" s="137"/>
      <c r="G479" s="137"/>
    </row>
    <row r="480" spans="1:7" x14ac:dyDescent="0.15">
      <c r="A480" s="137"/>
      <c r="B480" s="137"/>
      <c r="C480" s="137"/>
      <c r="D480" s="137"/>
      <c r="E480" s="137"/>
      <c r="F480" s="137"/>
      <c r="G480" s="137"/>
    </row>
    <row r="481" spans="1:7" x14ac:dyDescent="0.15">
      <c r="A481" s="137"/>
      <c r="B481" s="137"/>
      <c r="C481" s="137"/>
      <c r="D481" s="137"/>
      <c r="E481" s="137"/>
      <c r="F481" s="137"/>
      <c r="G481" s="137"/>
    </row>
    <row r="482" spans="1:7" x14ac:dyDescent="0.15">
      <c r="A482" s="137"/>
      <c r="B482" s="137"/>
      <c r="C482" s="137"/>
      <c r="D482" s="137"/>
      <c r="E482" s="137"/>
      <c r="F482" s="137"/>
      <c r="G482" s="137"/>
    </row>
    <row r="483" spans="1:7" x14ac:dyDescent="0.15">
      <c r="A483" s="137"/>
      <c r="B483" s="137"/>
      <c r="C483" s="137"/>
      <c r="D483" s="137"/>
      <c r="E483" s="137"/>
      <c r="F483" s="137"/>
      <c r="G483" s="137"/>
    </row>
    <row r="484" spans="1:7" x14ac:dyDescent="0.15">
      <c r="A484" s="137"/>
      <c r="B484" s="137"/>
      <c r="C484" s="137"/>
      <c r="D484" s="137"/>
      <c r="E484" s="137"/>
      <c r="F484" s="137"/>
      <c r="G484" s="137"/>
    </row>
    <row r="485" spans="1:7" x14ac:dyDescent="0.15">
      <c r="A485" s="137"/>
      <c r="B485" s="137"/>
      <c r="C485" s="137"/>
      <c r="D485" s="137"/>
      <c r="E485" s="137"/>
      <c r="F485" s="137"/>
      <c r="G485" s="137"/>
    </row>
    <row r="486" spans="1:7" x14ac:dyDescent="0.15">
      <c r="A486" s="137"/>
      <c r="B486" s="137"/>
      <c r="C486" s="137"/>
      <c r="D486" s="137"/>
      <c r="E486" s="137"/>
      <c r="F486" s="137"/>
      <c r="G486" s="137"/>
    </row>
    <row r="487" spans="1:7" x14ac:dyDescent="0.15">
      <c r="A487" s="137"/>
      <c r="B487" s="137"/>
      <c r="C487" s="137"/>
      <c r="D487" s="137"/>
      <c r="E487" s="137"/>
      <c r="F487" s="137"/>
      <c r="G487" s="137"/>
    </row>
    <row r="488" spans="1:7" x14ac:dyDescent="0.15">
      <c r="A488" s="137"/>
      <c r="B488" s="137"/>
      <c r="C488" s="137"/>
      <c r="D488" s="137"/>
      <c r="E488" s="137"/>
      <c r="F488" s="137"/>
      <c r="G488" s="137"/>
    </row>
    <row r="489" spans="1:7" x14ac:dyDescent="0.15">
      <c r="A489" s="137"/>
      <c r="B489" s="137"/>
      <c r="C489" s="137"/>
      <c r="D489" s="137"/>
      <c r="E489" s="137"/>
      <c r="F489" s="137"/>
      <c r="G489" s="137"/>
    </row>
    <row r="490" spans="1:7" x14ac:dyDescent="0.15">
      <c r="A490" s="137"/>
      <c r="B490" s="137"/>
      <c r="C490" s="137"/>
      <c r="D490" s="137"/>
      <c r="E490" s="137"/>
      <c r="F490" s="137"/>
      <c r="G490" s="137"/>
    </row>
    <row r="491" spans="1:7" x14ac:dyDescent="0.15">
      <c r="A491" s="137"/>
      <c r="B491" s="137"/>
      <c r="C491" s="137"/>
      <c r="D491" s="137"/>
      <c r="E491" s="137"/>
      <c r="F491" s="137"/>
      <c r="G491" s="137"/>
    </row>
    <row r="492" spans="1:7" x14ac:dyDescent="0.15">
      <c r="A492" s="137"/>
      <c r="B492" s="137"/>
      <c r="C492" s="137"/>
      <c r="D492" s="137"/>
      <c r="E492" s="137"/>
      <c r="F492" s="137"/>
      <c r="G492" s="137"/>
    </row>
    <row r="493" spans="1:7" x14ac:dyDescent="0.15">
      <c r="A493" s="137"/>
      <c r="B493" s="137"/>
      <c r="C493" s="137"/>
      <c r="D493" s="137"/>
      <c r="E493" s="137"/>
      <c r="F493" s="137"/>
      <c r="G493" s="137"/>
    </row>
    <row r="494" spans="1:7" x14ac:dyDescent="0.15">
      <c r="A494" s="137"/>
      <c r="B494" s="137"/>
      <c r="C494" s="137"/>
      <c r="D494" s="137"/>
      <c r="E494" s="137"/>
      <c r="F494" s="137"/>
      <c r="G494" s="137"/>
    </row>
    <row r="495" spans="1:7" x14ac:dyDescent="0.15">
      <c r="A495" s="137"/>
      <c r="B495" s="137"/>
      <c r="C495" s="137"/>
      <c r="D495" s="137"/>
      <c r="E495" s="137"/>
      <c r="F495" s="137"/>
      <c r="G495" s="137"/>
    </row>
    <row r="496" spans="1:7" x14ac:dyDescent="0.15">
      <c r="A496" s="137"/>
      <c r="B496" s="137"/>
      <c r="C496" s="137"/>
      <c r="D496" s="137"/>
      <c r="E496" s="137"/>
      <c r="F496" s="137"/>
      <c r="G496" s="137"/>
    </row>
    <row r="497" spans="1:7" x14ac:dyDescent="0.15">
      <c r="A497" s="137"/>
      <c r="B497" s="137"/>
      <c r="C497" s="137"/>
      <c r="D497" s="137"/>
      <c r="E497" s="137"/>
      <c r="F497" s="137"/>
      <c r="G497" s="137"/>
    </row>
    <row r="498" spans="1:7" x14ac:dyDescent="0.15">
      <c r="A498" s="137"/>
      <c r="B498" s="137"/>
      <c r="C498" s="137"/>
      <c r="D498" s="137"/>
      <c r="E498" s="137"/>
      <c r="F498" s="137"/>
      <c r="G498" s="137"/>
    </row>
    <row r="499" spans="1:7" x14ac:dyDescent="0.15">
      <c r="A499" s="137"/>
      <c r="B499" s="137"/>
      <c r="C499" s="137"/>
      <c r="D499" s="137"/>
      <c r="E499" s="137"/>
      <c r="F499" s="137"/>
      <c r="G499" s="137"/>
    </row>
    <row r="500" spans="1:7" x14ac:dyDescent="0.15">
      <c r="A500" s="137"/>
      <c r="B500" s="137"/>
      <c r="C500" s="137"/>
      <c r="D500" s="137"/>
      <c r="E500" s="137"/>
      <c r="F500" s="137"/>
      <c r="G500" s="137"/>
    </row>
    <row r="501" spans="1:7" x14ac:dyDescent="0.15">
      <c r="A501" s="137"/>
      <c r="B501" s="137"/>
      <c r="C501" s="137"/>
      <c r="D501" s="137"/>
      <c r="E501" s="137"/>
      <c r="F501" s="137"/>
      <c r="G501" s="137"/>
    </row>
    <row r="502" spans="1:7" x14ac:dyDescent="0.15">
      <c r="A502" s="137"/>
      <c r="B502" s="137"/>
      <c r="C502" s="137"/>
      <c r="D502" s="137"/>
      <c r="E502" s="137"/>
      <c r="F502" s="137"/>
      <c r="G502" s="137"/>
    </row>
  </sheetData>
  <conditionalFormatting sqref="B10:F369">
    <cfRule type="expression" dxfId="15" priority="2" stopIfTrue="1">
      <formula>NOT(LoanIsNotPaid)</formula>
    </cfRule>
    <cfRule type="expression" dxfId="14" priority="3" stopIfTrue="1">
      <formula>IF(ROW(B10)=LastRow,TRUE,FALSE)</formula>
    </cfRule>
  </conditionalFormatting>
  <conditionalFormatting sqref="A10:A369">
    <cfRule type="expression" dxfId="13" priority="4" stopIfTrue="1">
      <formula>NOT(LoanIsNotPaid)</formula>
    </cfRule>
    <cfRule type="expression" dxfId="12" priority="5" stopIfTrue="1">
      <formula>IF(ROW(A10)=LastRow,TRUE,FALSE)</formula>
    </cfRule>
  </conditionalFormatting>
  <conditionalFormatting sqref="G10:G369">
    <cfRule type="expression" dxfId="11" priority="6" stopIfTrue="1">
      <formula>NOT(LoanIsNotPaid)</formula>
    </cfRule>
    <cfRule type="expression" dxfId="10" priority="7" stopIfTrue="1">
      <formula>IF(ROW(G10)=LastRow,TRUE,FALSE)</formula>
    </cfRule>
  </conditionalFormatting>
  <conditionalFormatting sqref="A10:G369">
    <cfRule type="expression" dxfId="9" priority="1">
      <formula>$A10=""</formula>
    </cfRule>
  </conditionalFormatting>
  <printOptions horizontalCentered="1"/>
  <pageMargins left="0.4" right="0.4" top="0.4" bottom="0.4" header="0.3" footer="0.3"/>
  <pageSetup fitToHeight="0" orientation="portrait" r:id="rId1"/>
  <headerFooter alignWithMargins="0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7"/>
  <sheetViews>
    <sheetView workbookViewId="0">
      <selection activeCell="A61" sqref="A61"/>
    </sheetView>
  </sheetViews>
  <sheetFormatPr defaultRowHeight="15" x14ac:dyDescent="0.25"/>
  <cols>
    <col min="1" max="1" width="38.28515625" customWidth="1"/>
    <col min="2" max="2" width="10.42578125" customWidth="1"/>
    <col min="3" max="3" width="36.7109375" bestFit="1" customWidth="1"/>
  </cols>
  <sheetData>
    <row r="1" spans="1:3" ht="15.75" x14ac:dyDescent="0.25">
      <c r="A1" s="282" t="s">
        <v>742</v>
      </c>
    </row>
    <row r="2" spans="1:3" ht="15.75" x14ac:dyDescent="0.25">
      <c r="A2" s="282"/>
    </row>
    <row r="3" spans="1:3" ht="15.75" x14ac:dyDescent="0.25">
      <c r="A3" s="375" t="s">
        <v>743</v>
      </c>
    </row>
    <row r="4" spans="1:3" ht="15.75" x14ac:dyDescent="0.25">
      <c r="A4" s="142" t="s">
        <v>744</v>
      </c>
      <c r="B4" s="264">
        <v>45</v>
      </c>
      <c r="C4" s="142" t="s">
        <v>745</v>
      </c>
    </row>
    <row r="5" spans="1:3" ht="15.75" x14ac:dyDescent="0.25">
      <c r="B5" s="264">
        <v>54</v>
      </c>
      <c r="C5" s="142" t="s">
        <v>746</v>
      </c>
    </row>
    <row r="6" spans="1:3" ht="15.75" x14ac:dyDescent="0.25">
      <c r="B6" s="264">
        <v>72</v>
      </c>
      <c r="C6" s="142" t="s">
        <v>747</v>
      </c>
    </row>
    <row r="7" spans="1:3" x14ac:dyDescent="0.25">
      <c r="A7" s="376"/>
    </row>
    <row r="8" spans="1:3" ht="15.75" x14ac:dyDescent="0.25">
      <c r="A8" s="375" t="s">
        <v>748</v>
      </c>
    </row>
    <row r="9" spans="1:3" ht="15.75" x14ac:dyDescent="0.25">
      <c r="A9" s="142" t="s">
        <v>749</v>
      </c>
      <c r="B9" s="264">
        <v>67.5</v>
      </c>
      <c r="C9" s="142" t="s">
        <v>750</v>
      </c>
    </row>
    <row r="10" spans="1:3" ht="15.75" x14ac:dyDescent="0.25">
      <c r="B10" s="264">
        <v>81.25</v>
      </c>
      <c r="C10" s="142" t="s">
        <v>751</v>
      </c>
    </row>
    <row r="11" spans="1:3" ht="15.75" x14ac:dyDescent="0.25">
      <c r="A11" s="142"/>
    </row>
    <row r="12" spans="1:3" ht="15.75" x14ac:dyDescent="0.25">
      <c r="A12" s="142" t="s">
        <v>752</v>
      </c>
      <c r="B12" s="264">
        <v>41.25</v>
      </c>
      <c r="C12" s="142" t="s">
        <v>750</v>
      </c>
    </row>
    <row r="13" spans="1:3" ht="15.75" x14ac:dyDescent="0.25">
      <c r="A13" s="142" t="s">
        <v>752</v>
      </c>
      <c r="B13" s="264">
        <v>46.25</v>
      </c>
      <c r="C13" s="142" t="s">
        <v>751</v>
      </c>
    </row>
    <row r="14" spans="1:3" ht="15.75" x14ac:dyDescent="0.25">
      <c r="A14" s="142"/>
    </row>
    <row r="15" spans="1:3" ht="15.75" x14ac:dyDescent="0.25">
      <c r="A15" s="142" t="s">
        <v>753</v>
      </c>
      <c r="B15" s="264">
        <v>45.25</v>
      </c>
      <c r="C15" s="142" t="s">
        <v>754</v>
      </c>
    </row>
    <row r="16" spans="1:3" ht="15.75" x14ac:dyDescent="0.25">
      <c r="A16" s="142" t="s">
        <v>753</v>
      </c>
      <c r="B16" s="264">
        <v>49.25</v>
      </c>
      <c r="C16" s="142" t="s">
        <v>751</v>
      </c>
    </row>
    <row r="17" spans="1:3" ht="15.75" x14ac:dyDescent="0.25">
      <c r="A17" s="142"/>
    </row>
    <row r="18" spans="1:3" ht="15.75" x14ac:dyDescent="0.25">
      <c r="A18" s="142" t="s">
        <v>755</v>
      </c>
      <c r="B18" s="264">
        <v>20</v>
      </c>
      <c r="C18" s="142" t="s">
        <v>756</v>
      </c>
    </row>
    <row r="19" spans="1:3" ht="15.75" x14ac:dyDescent="0.25">
      <c r="A19" s="142"/>
    </row>
    <row r="20" spans="1:3" ht="15.75" x14ac:dyDescent="0.25">
      <c r="A20" s="377" t="s">
        <v>757</v>
      </c>
      <c r="B20" s="378">
        <v>40</v>
      </c>
    </row>
    <row r="23" spans="1:3" ht="15.75" x14ac:dyDescent="0.25">
      <c r="A23" s="282" t="s">
        <v>758</v>
      </c>
    </row>
    <row r="24" spans="1:3" ht="15.75" x14ac:dyDescent="0.25">
      <c r="A24" s="282"/>
    </row>
    <row r="25" spans="1:3" ht="15.75" x14ac:dyDescent="0.25">
      <c r="A25" s="375" t="s">
        <v>759</v>
      </c>
    </row>
    <row r="26" spans="1:3" ht="15.75" x14ac:dyDescent="0.25">
      <c r="B26" s="264">
        <v>37</v>
      </c>
      <c r="C26" s="142" t="s">
        <v>750</v>
      </c>
    </row>
    <row r="27" spans="1:3" ht="15.75" x14ac:dyDescent="0.25">
      <c r="B27" s="264">
        <v>42</v>
      </c>
      <c r="C27" s="142" t="s">
        <v>751</v>
      </c>
    </row>
    <row r="28" spans="1:3" x14ac:dyDescent="0.25">
      <c r="A28" s="376"/>
    </row>
    <row r="29" spans="1:3" ht="15.75" x14ac:dyDescent="0.25">
      <c r="A29" s="375" t="s">
        <v>760</v>
      </c>
    </row>
    <row r="30" spans="1:3" ht="15.75" x14ac:dyDescent="0.25">
      <c r="A30" s="142" t="s">
        <v>761</v>
      </c>
      <c r="B30" s="264">
        <v>107</v>
      </c>
      <c r="C30" s="142" t="s">
        <v>750</v>
      </c>
    </row>
    <row r="31" spans="1:3" ht="15.75" x14ac:dyDescent="0.25">
      <c r="A31" s="142" t="s">
        <v>761</v>
      </c>
      <c r="B31" s="264">
        <v>117</v>
      </c>
      <c r="C31" s="142" t="s">
        <v>751</v>
      </c>
    </row>
    <row r="32" spans="1:3" ht="15.75" x14ac:dyDescent="0.25">
      <c r="A32" s="142"/>
    </row>
    <row r="33" spans="1:3" ht="15.75" x14ac:dyDescent="0.25">
      <c r="A33" s="142" t="s">
        <v>762</v>
      </c>
      <c r="B33" s="264">
        <v>111.5</v>
      </c>
      <c r="C33" s="142" t="s">
        <v>750</v>
      </c>
    </row>
    <row r="34" spans="1:3" ht="15.75" x14ac:dyDescent="0.25">
      <c r="A34" s="142" t="s">
        <v>762</v>
      </c>
      <c r="B34" s="264">
        <v>121.5</v>
      </c>
      <c r="C34" s="142" t="s">
        <v>751</v>
      </c>
    </row>
    <row r="35" spans="1:3" ht="15.75" x14ac:dyDescent="0.25">
      <c r="A35" s="142"/>
    </row>
    <row r="36" spans="1:3" ht="15.75" x14ac:dyDescent="0.25">
      <c r="A36" s="377" t="s">
        <v>757</v>
      </c>
      <c r="B36" s="378">
        <v>10</v>
      </c>
    </row>
    <row r="39" spans="1:3" ht="15.75" x14ac:dyDescent="0.25">
      <c r="A39" s="282" t="s">
        <v>763</v>
      </c>
    </row>
    <row r="40" spans="1:3" ht="15.75" x14ac:dyDescent="0.25">
      <c r="A40" s="282"/>
    </row>
    <row r="41" spans="1:3" ht="15.75" x14ac:dyDescent="0.25">
      <c r="A41" s="375" t="s">
        <v>764</v>
      </c>
    </row>
    <row r="42" spans="1:3" ht="15.75" x14ac:dyDescent="0.25">
      <c r="A42" s="142" t="s">
        <v>765</v>
      </c>
      <c r="B42" s="264">
        <v>54.65</v>
      </c>
      <c r="C42" s="142" t="s">
        <v>766</v>
      </c>
    </row>
    <row r="43" spans="1:3" ht="15.75" x14ac:dyDescent="0.25">
      <c r="B43" s="264">
        <v>67.400000000000006</v>
      </c>
      <c r="C43" s="142" t="s">
        <v>767</v>
      </c>
    </row>
    <row r="44" spans="1:3" ht="15.75" x14ac:dyDescent="0.25">
      <c r="A44" s="142"/>
    </row>
    <row r="45" spans="1:3" ht="15.75" x14ac:dyDescent="0.25">
      <c r="A45" s="142"/>
    </row>
    <row r="46" spans="1:3" ht="15.75" x14ac:dyDescent="0.25">
      <c r="A46" s="375" t="s">
        <v>768</v>
      </c>
    </row>
    <row r="47" spans="1:3" ht="15.75" x14ac:dyDescent="0.25">
      <c r="A47" s="142" t="s">
        <v>769</v>
      </c>
      <c r="B47" s="264">
        <v>20</v>
      </c>
      <c r="C47" s="142" t="s">
        <v>770</v>
      </c>
    </row>
    <row r="48" spans="1:3" ht="15.75" x14ac:dyDescent="0.25">
      <c r="A48" s="142"/>
    </row>
    <row r="49" spans="1:3" ht="15.75" x14ac:dyDescent="0.25">
      <c r="A49" s="142"/>
    </row>
    <row r="50" spans="1:3" ht="15.75" x14ac:dyDescent="0.25">
      <c r="A50" s="377" t="s">
        <v>757</v>
      </c>
      <c r="B50" s="378">
        <v>20</v>
      </c>
    </row>
    <row r="51" spans="1:3" ht="15.75" x14ac:dyDescent="0.25">
      <c r="A51" s="377"/>
    </row>
    <row r="52" spans="1:3" ht="15.75" x14ac:dyDescent="0.25">
      <c r="A52" s="282" t="s">
        <v>771</v>
      </c>
    </row>
    <row r="53" spans="1:3" ht="15.75" x14ac:dyDescent="0.25">
      <c r="A53" s="282"/>
    </row>
    <row r="54" spans="1:3" ht="15.75" x14ac:dyDescent="0.25">
      <c r="A54" s="375" t="s">
        <v>772</v>
      </c>
    </row>
    <row r="55" spans="1:3" ht="15.75" x14ac:dyDescent="0.25">
      <c r="A55" s="282"/>
    </row>
    <row r="56" spans="1:3" ht="15.75" x14ac:dyDescent="0.25">
      <c r="A56" s="142" t="s">
        <v>773</v>
      </c>
      <c r="B56" s="264">
        <v>6</v>
      </c>
      <c r="C56" s="142" t="s">
        <v>774</v>
      </c>
    </row>
    <row r="57" spans="1:3" ht="15.75" x14ac:dyDescent="0.25">
      <c r="B57" s="264">
        <v>12</v>
      </c>
      <c r="C57" s="142" t="s">
        <v>775</v>
      </c>
    </row>
    <row r="58" spans="1:3" ht="15.75" x14ac:dyDescent="0.25">
      <c r="B58" s="264">
        <v>15</v>
      </c>
      <c r="C58" s="142" t="s">
        <v>776</v>
      </c>
    </row>
    <row r="59" spans="1:3" ht="15.75" x14ac:dyDescent="0.25">
      <c r="A59" s="142"/>
    </row>
    <row r="60" spans="1:3" ht="15.75" x14ac:dyDescent="0.25">
      <c r="A60" s="375" t="s">
        <v>19</v>
      </c>
    </row>
    <row r="61" spans="1:3" ht="15.75" x14ac:dyDescent="0.25">
      <c r="A61" s="142" t="s">
        <v>777</v>
      </c>
    </row>
    <row r="62" spans="1:3" ht="15.75" x14ac:dyDescent="0.25">
      <c r="A62" s="142"/>
    </row>
    <row r="63" spans="1:3" ht="15.75" x14ac:dyDescent="0.25">
      <c r="A63" s="377" t="s">
        <v>757</v>
      </c>
      <c r="B63" s="378">
        <v>40</v>
      </c>
    </row>
    <row r="66" spans="1:3" ht="15.75" x14ac:dyDescent="0.25">
      <c r="A66" s="282" t="s">
        <v>778</v>
      </c>
    </row>
    <row r="67" spans="1:3" ht="15.75" x14ac:dyDescent="0.25">
      <c r="A67" s="282"/>
    </row>
    <row r="68" spans="1:3" ht="15.75" x14ac:dyDescent="0.25">
      <c r="A68" s="375" t="s">
        <v>779</v>
      </c>
    </row>
    <row r="69" spans="1:3" ht="15.75" x14ac:dyDescent="0.25">
      <c r="A69" s="142" t="s">
        <v>780</v>
      </c>
      <c r="B69" s="264">
        <v>21</v>
      </c>
      <c r="C69" s="142" t="s">
        <v>781</v>
      </c>
    </row>
    <row r="70" spans="1:3" ht="15.75" x14ac:dyDescent="0.25">
      <c r="B70" s="264">
        <v>41</v>
      </c>
      <c r="C70" s="142" t="s">
        <v>782</v>
      </c>
    </row>
    <row r="71" spans="1:3" ht="15.75" x14ac:dyDescent="0.25">
      <c r="B71" s="264">
        <v>5</v>
      </c>
      <c r="C71" s="142" t="s">
        <v>783</v>
      </c>
    </row>
    <row r="72" spans="1:3" ht="15.75" x14ac:dyDescent="0.25">
      <c r="B72" s="264">
        <v>5</v>
      </c>
      <c r="C72" s="142" t="s">
        <v>784</v>
      </c>
    </row>
    <row r="73" spans="1:3" ht="15.75" x14ac:dyDescent="0.25">
      <c r="A73" s="282"/>
    </row>
    <row r="74" spans="1:3" ht="15.75" x14ac:dyDescent="0.25">
      <c r="A74" s="375" t="s">
        <v>785</v>
      </c>
    </row>
    <row r="75" spans="1:3" ht="31.5" x14ac:dyDescent="0.25">
      <c r="A75" s="379" t="s">
        <v>786</v>
      </c>
    </row>
    <row r="76" spans="1:3" ht="15.75" x14ac:dyDescent="0.25">
      <c r="A76" s="142"/>
    </row>
    <row r="77" spans="1:3" ht="15.75" x14ac:dyDescent="0.25">
      <c r="A77" s="142"/>
    </row>
    <row r="78" spans="1:3" ht="15.75" x14ac:dyDescent="0.25">
      <c r="A78" s="377" t="s">
        <v>757</v>
      </c>
      <c r="B78" s="478" t="s">
        <v>787</v>
      </c>
      <c r="C78" s="478"/>
    </row>
    <row r="81" spans="1:3" ht="15.75" x14ac:dyDescent="0.25">
      <c r="A81" s="282" t="s">
        <v>788</v>
      </c>
    </row>
    <row r="82" spans="1:3" ht="15.75" x14ac:dyDescent="0.25">
      <c r="A82" s="282"/>
    </row>
    <row r="83" spans="1:3" ht="15.75" x14ac:dyDescent="0.25">
      <c r="A83" s="375" t="s">
        <v>789</v>
      </c>
    </row>
    <row r="84" spans="1:3" ht="15.75" x14ac:dyDescent="0.25">
      <c r="A84" s="282"/>
    </row>
    <row r="85" spans="1:3" ht="15.75" x14ac:dyDescent="0.25">
      <c r="A85" s="142" t="s">
        <v>744</v>
      </c>
      <c r="B85" s="264">
        <v>27</v>
      </c>
      <c r="C85" s="142" t="s">
        <v>774</v>
      </c>
    </row>
    <row r="86" spans="1:3" ht="15.75" x14ac:dyDescent="0.25">
      <c r="B86" s="264">
        <v>50</v>
      </c>
      <c r="C86" s="142" t="s">
        <v>790</v>
      </c>
    </row>
    <row r="87" spans="1:3" ht="15.75" x14ac:dyDescent="0.25">
      <c r="B87" s="264">
        <v>10</v>
      </c>
      <c r="C87" s="142" t="s">
        <v>783</v>
      </c>
    </row>
    <row r="88" spans="1:3" ht="15.75" x14ac:dyDescent="0.25">
      <c r="B88" s="264">
        <v>7</v>
      </c>
      <c r="C88" s="142" t="s">
        <v>784</v>
      </c>
    </row>
    <row r="89" spans="1:3" ht="15.75" x14ac:dyDescent="0.25">
      <c r="A89" s="142"/>
    </row>
    <row r="90" spans="1:3" ht="15.75" x14ac:dyDescent="0.25">
      <c r="A90" s="142"/>
    </row>
    <row r="91" spans="1:3" ht="15.75" x14ac:dyDescent="0.25">
      <c r="A91" s="375" t="s">
        <v>791</v>
      </c>
    </row>
    <row r="92" spans="1:3" ht="15.75" x14ac:dyDescent="0.25">
      <c r="A92" s="282"/>
    </row>
    <row r="93" spans="1:3" ht="15.75" x14ac:dyDescent="0.25">
      <c r="A93" s="142" t="s">
        <v>792</v>
      </c>
      <c r="B93" s="264">
        <v>10</v>
      </c>
      <c r="C93" s="142" t="s">
        <v>783</v>
      </c>
    </row>
    <row r="94" spans="1:3" ht="15.75" x14ac:dyDescent="0.25">
      <c r="B94" s="264">
        <v>7</v>
      </c>
      <c r="C94" s="142" t="s">
        <v>784</v>
      </c>
    </row>
    <row r="95" spans="1:3" ht="15.75" x14ac:dyDescent="0.25">
      <c r="A95" s="142"/>
    </row>
    <row r="96" spans="1:3" ht="15.75" x14ac:dyDescent="0.25">
      <c r="A96" s="142"/>
    </row>
    <row r="97" spans="1:2" ht="15.75" x14ac:dyDescent="0.25">
      <c r="A97" s="377" t="s">
        <v>757</v>
      </c>
      <c r="B97" s="378">
        <v>10</v>
      </c>
    </row>
  </sheetData>
  <mergeCells count="1">
    <mergeCell ref="B78:C7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S69"/>
  <sheetViews>
    <sheetView topLeftCell="A16" workbookViewId="0">
      <selection activeCell="E35" sqref="E35"/>
    </sheetView>
  </sheetViews>
  <sheetFormatPr defaultRowHeight="15" x14ac:dyDescent="0.25"/>
  <cols>
    <col min="1" max="1" width="13.5703125" style="8" customWidth="1"/>
    <col min="2" max="2" width="14.7109375" style="8" customWidth="1"/>
    <col min="3" max="3" width="11.7109375" style="8" customWidth="1"/>
    <col min="4" max="4" width="20.42578125" style="8" customWidth="1"/>
    <col min="5" max="5" width="17.710937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1" width="9.140625" style="8"/>
    <col min="12" max="12" width="4.28515625" style="8" bestFit="1" customWidth="1"/>
    <col min="13" max="13" width="10" style="8" customWidth="1"/>
    <col min="14" max="14" width="13.7109375" style="8" customWidth="1"/>
    <col min="15" max="15" width="18.28515625" style="8" customWidth="1"/>
    <col min="16" max="16" width="9.140625" style="8"/>
    <col min="17" max="17" width="10.85546875" style="8" bestFit="1" customWidth="1"/>
    <col min="18" max="18" width="13.42578125" style="8" customWidth="1"/>
    <col min="19" max="19" width="20.85546875" style="8" customWidth="1"/>
    <col min="20" max="16384" width="9.140625" style="8"/>
  </cols>
  <sheetData>
    <row r="1" spans="1:16" ht="36.75" customHeight="1" x14ac:dyDescent="0.25">
      <c r="C1" s="582" t="s">
        <v>741</v>
      </c>
      <c r="D1" s="582"/>
      <c r="E1" s="582"/>
      <c r="F1" s="582"/>
      <c r="G1" s="582"/>
      <c r="H1" s="573" t="s">
        <v>340</v>
      </c>
      <c r="I1" s="573"/>
      <c r="J1" s="573"/>
      <c r="K1" s="573"/>
      <c r="L1" s="573"/>
      <c r="M1" s="573"/>
      <c r="N1" s="573"/>
      <c r="O1" s="573"/>
    </row>
    <row r="2" spans="1:16" ht="20.100000000000001" customHeight="1" x14ac:dyDescent="0.25">
      <c r="C2" s="226" t="s">
        <v>339</v>
      </c>
      <c r="D2" s="225" t="s">
        <v>338</v>
      </c>
      <c r="E2" s="222" t="s">
        <v>337</v>
      </c>
      <c r="I2" s="139" t="s">
        <v>336</v>
      </c>
      <c r="J2" s="532"/>
      <c r="K2" s="533"/>
      <c r="L2" s="525" t="s">
        <v>335</v>
      </c>
      <c r="M2" s="525"/>
      <c r="N2" s="388"/>
      <c r="O2" s="388"/>
    </row>
    <row r="3" spans="1:16" ht="20.100000000000001" customHeight="1" x14ac:dyDescent="0.25">
      <c r="C3" s="224" t="s">
        <v>334</v>
      </c>
      <c r="D3" s="223" t="s">
        <v>333</v>
      </c>
      <c r="E3" s="222" t="s">
        <v>332</v>
      </c>
      <c r="I3" s="139" t="s">
        <v>331</v>
      </c>
      <c r="J3" s="388"/>
      <c r="K3" s="388"/>
      <c r="L3" s="388"/>
      <c r="M3" s="388"/>
      <c r="N3" s="388"/>
      <c r="O3" s="388"/>
    </row>
    <row r="4" spans="1:16" ht="20.100000000000001" customHeight="1" x14ac:dyDescent="0.25">
      <c r="A4" s="524" t="s">
        <v>330</v>
      </c>
      <c r="B4" s="524"/>
      <c r="C4" s="224" t="s">
        <v>329</v>
      </c>
      <c r="D4" s="223"/>
      <c r="E4" s="222" t="s">
        <v>328</v>
      </c>
      <c r="I4" s="139" t="s">
        <v>327</v>
      </c>
      <c r="J4" s="446"/>
      <c r="K4" s="431"/>
      <c r="L4" s="431"/>
      <c r="M4" s="431"/>
      <c r="N4" s="431"/>
      <c r="O4" s="431"/>
    </row>
    <row r="5" spans="1:16" s="209" customFormat="1" ht="20.100000000000001" customHeight="1" x14ac:dyDescent="0.25">
      <c r="A5" s="62" t="s">
        <v>326</v>
      </c>
      <c r="B5" s="388"/>
      <c r="C5" s="388"/>
      <c r="D5" s="388"/>
      <c r="E5" s="388"/>
      <c r="F5" s="388"/>
      <c r="G5" s="388"/>
      <c r="H5" s="388"/>
      <c r="I5" s="332" t="s">
        <v>325</v>
      </c>
      <c r="J5" s="446"/>
      <c r="K5" s="431"/>
      <c r="L5" s="431"/>
      <c r="M5" s="431"/>
      <c r="N5" s="431"/>
      <c r="O5" s="431"/>
    </row>
    <row r="6" spans="1:16" s="209" customFormat="1" ht="20.100000000000001" customHeight="1" x14ac:dyDescent="0.25">
      <c r="A6" s="62" t="s">
        <v>326</v>
      </c>
      <c r="B6" s="431"/>
      <c r="C6" s="431"/>
      <c r="D6" s="431"/>
      <c r="E6" s="431"/>
      <c r="F6" s="431"/>
      <c r="G6" s="431"/>
      <c r="H6" s="431"/>
      <c r="I6" s="332" t="s">
        <v>325</v>
      </c>
      <c r="J6" s="446"/>
      <c r="K6" s="431"/>
      <c r="L6" s="431"/>
      <c r="M6" s="431"/>
      <c r="N6" s="431"/>
      <c r="O6" s="431"/>
    </row>
    <row r="7" spans="1:16" s="209" customFormat="1" ht="20.100000000000001" customHeight="1" x14ac:dyDescent="0.25">
      <c r="A7" s="62" t="s">
        <v>324</v>
      </c>
      <c r="B7" s="431"/>
      <c r="C7" s="431"/>
      <c r="D7" s="431"/>
      <c r="E7" s="431"/>
      <c r="F7" s="431"/>
      <c r="G7" s="431"/>
      <c r="H7" s="431"/>
      <c r="I7" s="332" t="s">
        <v>323</v>
      </c>
      <c r="J7" s="523"/>
      <c r="K7" s="431"/>
      <c r="L7" s="431"/>
      <c r="M7" s="431"/>
      <c r="N7" s="431"/>
      <c r="O7" s="431"/>
    </row>
    <row r="8" spans="1:16" s="209" customFormat="1" ht="20.100000000000001" customHeight="1" x14ac:dyDescent="0.25">
      <c r="A8" s="62" t="s">
        <v>322</v>
      </c>
      <c r="B8" s="431"/>
      <c r="C8" s="431"/>
      <c r="D8" s="333" t="s">
        <v>321</v>
      </c>
      <c r="E8" s="431"/>
      <c r="F8" s="431"/>
      <c r="G8" s="431"/>
      <c r="H8" s="431"/>
      <c r="I8" s="332" t="s">
        <v>320</v>
      </c>
      <c r="J8" s="431"/>
      <c r="K8" s="431"/>
      <c r="L8" s="525" t="s">
        <v>319</v>
      </c>
      <c r="M8" s="525"/>
      <c r="N8" s="431"/>
      <c r="O8" s="431"/>
    </row>
    <row r="9" spans="1:16" s="209" customFormat="1" ht="20.100000000000001" customHeight="1" x14ac:dyDescent="0.25">
      <c r="A9" s="62" t="s">
        <v>318</v>
      </c>
      <c r="B9" s="431"/>
      <c r="C9" s="431"/>
      <c r="D9" s="333" t="s">
        <v>380</v>
      </c>
      <c r="E9" s="431"/>
      <c r="F9" s="431"/>
      <c r="G9" s="431"/>
      <c r="H9" s="431"/>
      <c r="I9" s="332" t="s">
        <v>379</v>
      </c>
      <c r="J9" s="388"/>
      <c r="K9" s="388"/>
      <c r="L9" s="388"/>
      <c r="M9" s="388"/>
      <c r="N9" s="388"/>
      <c r="O9" s="388"/>
    </row>
    <row r="10" spans="1:16" s="209" customFormat="1" ht="5.0999999999999996" customHeight="1" x14ac:dyDescent="0.25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</row>
    <row r="11" spans="1:16" s="209" customFormat="1" ht="18" customHeight="1" x14ac:dyDescent="0.25">
      <c r="A11" s="220" t="s">
        <v>317</v>
      </c>
      <c r="B11" s="215" t="s">
        <v>315</v>
      </c>
      <c r="C11" s="216" t="s">
        <v>314</v>
      </c>
      <c r="D11" s="216" t="s">
        <v>313</v>
      </c>
      <c r="E11" s="215" t="s">
        <v>312</v>
      </c>
      <c r="F11" s="534" t="s">
        <v>311</v>
      </c>
      <c r="G11" s="534"/>
      <c r="H11" s="534"/>
      <c r="I11" s="534" t="s">
        <v>310</v>
      </c>
      <c r="J11" s="534"/>
      <c r="K11" s="534"/>
      <c r="L11" s="534"/>
      <c r="M11" s="534"/>
      <c r="N11" s="534"/>
      <c r="O11" s="534"/>
      <c r="P11" s="210"/>
    </row>
    <row r="12" spans="1:16" s="209" customFormat="1" ht="18" customHeight="1" x14ac:dyDescent="0.25">
      <c r="A12" s="537" t="s">
        <v>309</v>
      </c>
      <c r="B12" s="334"/>
      <c r="C12" s="334"/>
      <c r="D12" s="334"/>
      <c r="E12" s="334"/>
      <c r="F12" s="529"/>
      <c r="G12" s="529"/>
      <c r="H12" s="529"/>
      <c r="I12" s="542"/>
      <c r="J12" s="542"/>
      <c r="K12" s="542"/>
      <c r="L12" s="542"/>
      <c r="M12" s="542"/>
      <c r="N12" s="542"/>
      <c r="O12" s="543"/>
      <c r="P12" s="210"/>
    </row>
    <row r="13" spans="1:16" s="209" customFormat="1" ht="18" customHeight="1" x14ac:dyDescent="0.25">
      <c r="A13" s="538"/>
      <c r="B13" s="334"/>
      <c r="C13" s="334"/>
      <c r="D13" s="334"/>
      <c r="E13" s="334"/>
      <c r="F13" s="529"/>
      <c r="G13" s="529"/>
      <c r="H13" s="529"/>
      <c r="I13" s="544"/>
      <c r="J13" s="544"/>
      <c r="K13" s="544"/>
      <c r="L13" s="544"/>
      <c r="M13" s="544"/>
      <c r="N13" s="544"/>
      <c r="O13" s="545"/>
      <c r="P13" s="210"/>
    </row>
    <row r="14" spans="1:16" s="209" customFormat="1" ht="18" customHeight="1" x14ac:dyDescent="0.25">
      <c r="A14" s="538"/>
      <c r="B14" s="334"/>
      <c r="C14" s="334"/>
      <c r="D14" s="334"/>
      <c r="E14" s="334"/>
      <c r="F14" s="529"/>
      <c r="G14" s="529"/>
      <c r="H14" s="529"/>
      <c r="I14" s="529"/>
      <c r="J14" s="529"/>
      <c r="K14" s="529"/>
      <c r="L14" s="529"/>
      <c r="M14" s="529"/>
      <c r="N14" s="529"/>
      <c r="O14" s="541"/>
      <c r="P14" s="210"/>
    </row>
    <row r="15" spans="1:16" s="209" customFormat="1" ht="18" customHeight="1" thickBot="1" x14ac:dyDescent="0.3">
      <c r="A15" s="538"/>
      <c r="B15" s="211"/>
      <c r="C15" s="211"/>
      <c r="D15" s="211"/>
      <c r="E15" s="211"/>
      <c r="F15" s="531"/>
      <c r="G15" s="531"/>
      <c r="H15" s="531"/>
      <c r="I15" s="539"/>
      <c r="J15" s="539"/>
      <c r="K15" s="539"/>
      <c r="L15" s="539"/>
      <c r="M15" s="539"/>
      <c r="N15" s="539"/>
      <c r="O15" s="540"/>
      <c r="P15" s="210"/>
    </row>
    <row r="16" spans="1:16" s="218" customFormat="1" ht="5.0999999999999996" customHeight="1" x14ac:dyDescent="0.25">
      <c r="A16" s="574"/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219"/>
    </row>
    <row r="17" spans="1:16" s="209" customFormat="1" ht="18" customHeight="1" x14ac:dyDescent="0.25">
      <c r="A17" s="217" t="s">
        <v>316</v>
      </c>
      <c r="B17" s="215" t="s">
        <v>315</v>
      </c>
      <c r="C17" s="216" t="s">
        <v>314</v>
      </c>
      <c r="D17" s="216" t="s">
        <v>313</v>
      </c>
      <c r="E17" s="215" t="s">
        <v>312</v>
      </c>
      <c r="F17" s="534" t="s">
        <v>311</v>
      </c>
      <c r="G17" s="534"/>
      <c r="H17" s="534"/>
      <c r="I17" s="534" t="s">
        <v>310</v>
      </c>
      <c r="J17" s="534"/>
      <c r="K17" s="534"/>
      <c r="L17" s="534"/>
      <c r="M17" s="534"/>
      <c r="N17" s="534"/>
      <c r="O17" s="534"/>
      <c r="P17" s="210"/>
    </row>
    <row r="18" spans="1:16" s="209" customFormat="1" ht="18" customHeight="1" x14ac:dyDescent="0.25">
      <c r="A18" s="537" t="s">
        <v>309</v>
      </c>
      <c r="B18" s="213"/>
      <c r="C18" s="213"/>
      <c r="D18" s="213"/>
      <c r="E18" s="213"/>
      <c r="F18" s="542"/>
      <c r="G18" s="542"/>
      <c r="H18" s="542"/>
      <c r="I18" s="542"/>
      <c r="J18" s="542"/>
      <c r="K18" s="542"/>
      <c r="L18" s="542"/>
      <c r="M18" s="542"/>
      <c r="N18" s="542"/>
      <c r="O18" s="543"/>
      <c r="P18" s="210"/>
    </row>
    <row r="19" spans="1:16" s="209" customFormat="1" ht="18" customHeight="1" x14ac:dyDescent="0.25">
      <c r="A19" s="538"/>
      <c r="B19" s="213"/>
      <c r="C19" s="213"/>
      <c r="D19" s="213"/>
      <c r="E19" s="213"/>
      <c r="F19" s="529"/>
      <c r="G19" s="529"/>
      <c r="H19" s="529"/>
      <c r="I19" s="544"/>
      <c r="J19" s="544"/>
      <c r="K19" s="544"/>
      <c r="L19" s="544"/>
      <c r="M19" s="544"/>
      <c r="N19" s="544"/>
      <c r="O19" s="545"/>
      <c r="P19" s="210"/>
    </row>
    <row r="20" spans="1:16" s="209" customFormat="1" ht="18" customHeight="1" x14ac:dyDescent="0.25">
      <c r="A20" s="538"/>
      <c r="B20" s="213"/>
      <c r="C20" s="213"/>
      <c r="D20" s="213"/>
      <c r="E20" s="213"/>
      <c r="F20" s="529"/>
      <c r="G20" s="529"/>
      <c r="H20" s="529"/>
      <c r="I20" s="529"/>
      <c r="J20" s="529"/>
      <c r="K20" s="529"/>
      <c r="L20" s="529"/>
      <c r="M20" s="529"/>
      <c r="N20" s="529"/>
      <c r="O20" s="541"/>
      <c r="P20" s="210"/>
    </row>
    <row r="21" spans="1:16" s="209" customFormat="1" ht="18" customHeight="1" thickBot="1" x14ac:dyDescent="0.3">
      <c r="A21" s="538"/>
      <c r="B21" s="211"/>
      <c r="C21" s="211"/>
      <c r="D21" s="211"/>
      <c r="E21" s="211"/>
      <c r="F21" s="531"/>
      <c r="G21" s="531"/>
      <c r="H21" s="531"/>
      <c r="I21" s="539"/>
      <c r="J21" s="539"/>
      <c r="K21" s="539"/>
      <c r="L21" s="539"/>
      <c r="M21" s="539"/>
      <c r="N21" s="539"/>
      <c r="O21" s="540"/>
      <c r="P21" s="210"/>
    </row>
    <row r="22" spans="1:16" ht="6" customHeight="1" thickBot="1" x14ac:dyDescent="0.3">
      <c r="A22" s="549"/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</row>
    <row r="23" spans="1:16" s="142" customFormat="1" ht="20.100000000000001" customHeight="1" x14ac:dyDescent="0.25">
      <c r="A23" s="569" t="s">
        <v>308</v>
      </c>
      <c r="B23" s="570"/>
      <c r="C23" s="570"/>
      <c r="D23" s="570"/>
      <c r="E23" s="581"/>
      <c r="F23" s="550"/>
      <c r="G23" s="569" t="s">
        <v>307</v>
      </c>
      <c r="H23" s="570"/>
      <c r="I23" s="570"/>
      <c r="J23" s="570"/>
      <c r="K23" s="570"/>
      <c r="L23" s="570"/>
      <c r="M23" s="570"/>
      <c r="N23" s="571"/>
      <c r="O23" s="546"/>
    </row>
    <row r="24" spans="1:16" s="142" customFormat="1" ht="20.100000000000001" customHeight="1" x14ac:dyDescent="0.25">
      <c r="A24" s="578" t="s">
        <v>306</v>
      </c>
      <c r="B24" s="579"/>
      <c r="C24" s="579"/>
      <c r="D24" s="579"/>
      <c r="E24" s="580"/>
      <c r="F24" s="550"/>
      <c r="G24" s="173"/>
      <c r="H24" s="559" t="str">
        <f>'QUOTE FORM'!$H$51</f>
        <v>*</v>
      </c>
      <c r="I24" s="559"/>
      <c r="J24" s="205">
        <f>'QUOTE FORM'!$L$51</f>
        <v>0</v>
      </c>
      <c r="K24" s="558" t="str">
        <f>'QUOTE FORM'!$A$33</f>
        <v>*</v>
      </c>
      <c r="L24" s="559"/>
      <c r="M24" s="559"/>
      <c r="N24" s="374">
        <f>'QUOTE FORM'!$F$33</f>
        <v>0</v>
      </c>
      <c r="O24" s="547"/>
    </row>
    <row r="25" spans="1:16" s="142" customFormat="1" ht="20.100000000000001" customHeight="1" x14ac:dyDescent="0.25">
      <c r="A25" s="560" t="s">
        <v>305</v>
      </c>
      <c r="B25" s="489"/>
      <c r="C25" s="489"/>
      <c r="D25" s="489"/>
      <c r="E25" s="561"/>
      <c r="F25" s="550"/>
      <c r="G25" s="173"/>
      <c r="H25" s="559" t="str">
        <f>'QUOTE FORM'!$H$52</f>
        <v>*</v>
      </c>
      <c r="I25" s="559"/>
      <c r="J25" s="206">
        <f>'QUOTE FORM'!$L$52</f>
        <v>0</v>
      </c>
      <c r="K25" s="487" t="str">
        <f>'QUOTE FORM'!$A$34</f>
        <v>*</v>
      </c>
      <c r="L25" s="488"/>
      <c r="M25" s="488"/>
      <c r="N25" s="206">
        <f>'QUOTE FORM'!$F$34</f>
        <v>0</v>
      </c>
      <c r="O25" s="547"/>
    </row>
    <row r="26" spans="1:16" s="142" customFormat="1" ht="20.100000000000001" customHeight="1" x14ac:dyDescent="0.25">
      <c r="A26" s="560" t="s">
        <v>304</v>
      </c>
      <c r="B26" s="489"/>
      <c r="C26" s="489"/>
      <c r="D26" s="489"/>
      <c r="E26" s="561"/>
      <c r="F26" s="550"/>
      <c r="G26" s="173"/>
      <c r="H26" s="559" t="str">
        <f>'QUOTE FORM'!$H$53</f>
        <v>*</v>
      </c>
      <c r="I26" s="559"/>
      <c r="J26" s="206">
        <f>'QUOTE FORM'!$L$53</f>
        <v>0</v>
      </c>
      <c r="K26" s="487" t="str">
        <f>'QUOTE FORM'!$A$40</f>
        <v>*</v>
      </c>
      <c r="L26" s="488"/>
      <c r="M26" s="488"/>
      <c r="N26" s="205">
        <f>'QUOTE FORM'!$F$40</f>
        <v>0</v>
      </c>
      <c r="O26" s="547"/>
    </row>
    <row r="27" spans="1:16" s="142" customFormat="1" ht="20.100000000000001" customHeight="1" x14ac:dyDescent="0.25">
      <c r="A27" s="560" t="s">
        <v>303</v>
      </c>
      <c r="B27" s="489"/>
      <c r="C27" s="489"/>
      <c r="D27" s="489"/>
      <c r="E27" s="561"/>
      <c r="F27" s="550"/>
      <c r="G27" s="173"/>
      <c r="H27" s="559" t="str">
        <f>'QUOTE FORM'!$H$39</f>
        <v>*</v>
      </c>
      <c r="I27" s="559"/>
      <c r="J27" s="206">
        <f>'QUOTE FORM'!$L$39</f>
        <v>0</v>
      </c>
      <c r="K27" s="487" t="str">
        <f>'QUOTE FORM'!$A$41</f>
        <v>*</v>
      </c>
      <c r="L27" s="488"/>
      <c r="M27" s="488"/>
      <c r="N27" s="205">
        <f>'QUOTE FORM'!$F$41</f>
        <v>0</v>
      </c>
      <c r="O27" s="547"/>
    </row>
    <row r="28" spans="1:16" s="142" customFormat="1" ht="20.100000000000001" customHeight="1" x14ac:dyDescent="0.25">
      <c r="A28" s="560" t="s">
        <v>302</v>
      </c>
      <c r="B28" s="489"/>
      <c r="C28" s="489"/>
      <c r="D28" s="489"/>
      <c r="E28" s="561"/>
      <c r="F28" s="550"/>
      <c r="G28" s="173"/>
      <c r="H28" s="559" t="str">
        <f>'QUOTE FORM'!$H$40</f>
        <v>*</v>
      </c>
      <c r="I28" s="559"/>
      <c r="J28" s="206">
        <f>'QUOTE FORM'!$L$40</f>
        <v>0</v>
      </c>
      <c r="K28" s="487" t="str">
        <f>'QUOTE FORM'!$A$47</f>
        <v>*</v>
      </c>
      <c r="L28" s="488"/>
      <c r="M28" s="488"/>
      <c r="N28" s="206">
        <f>'QUOTE FORM'!$F$47</f>
        <v>0</v>
      </c>
      <c r="O28" s="547"/>
    </row>
    <row r="29" spans="1:16" s="142" customFormat="1" ht="20.100000000000001" customHeight="1" x14ac:dyDescent="0.25">
      <c r="A29" s="560" t="s">
        <v>301</v>
      </c>
      <c r="B29" s="489"/>
      <c r="C29" s="489"/>
      <c r="D29" s="489"/>
      <c r="E29" s="561"/>
      <c r="F29" s="550"/>
      <c r="G29" s="173"/>
      <c r="H29" s="559" t="str">
        <f>'QUOTE FORM'!$H$41</f>
        <v>*</v>
      </c>
      <c r="I29" s="559"/>
      <c r="J29" s="206">
        <f>'QUOTE FORM'!$L$41</f>
        <v>0</v>
      </c>
      <c r="K29" s="487" t="str">
        <f>'QUOTE FORM'!$A$48</f>
        <v>*</v>
      </c>
      <c r="L29" s="488"/>
      <c r="M29" s="488"/>
      <c r="N29" s="206">
        <f>'QUOTE FORM'!$F$48</f>
        <v>0</v>
      </c>
      <c r="O29" s="547"/>
    </row>
    <row r="30" spans="1:16" s="142" customFormat="1" ht="20.100000000000001" customHeight="1" x14ac:dyDescent="0.25">
      <c r="A30" s="535" t="s">
        <v>300</v>
      </c>
      <c r="B30" s="530"/>
      <c r="C30" s="530"/>
      <c r="D30" s="530"/>
      <c r="E30" s="536"/>
      <c r="F30" s="550"/>
      <c r="G30" s="173"/>
      <c r="H30" s="488" t="str">
        <f>'QUOTE FORM'!$H$42</f>
        <v>*</v>
      </c>
      <c r="I30" s="488"/>
      <c r="J30" s="206">
        <f>'QUOTE FORM'!$L$42</f>
        <v>0</v>
      </c>
      <c r="K30" s="487" t="str">
        <f>'QUOTE FORM'!$H$27</f>
        <v>*</v>
      </c>
      <c r="L30" s="488"/>
      <c r="M30" s="488"/>
      <c r="N30" s="206">
        <f>'QUOTE FORM'!$L$27</f>
        <v>0</v>
      </c>
      <c r="O30" s="547"/>
    </row>
    <row r="31" spans="1:16" s="142" customFormat="1" ht="20.100000000000001" customHeight="1" x14ac:dyDescent="0.25">
      <c r="A31" s="562" t="s">
        <v>299</v>
      </c>
      <c r="B31" s="563"/>
      <c r="C31" s="563"/>
      <c r="D31" s="563"/>
      <c r="E31" s="564"/>
      <c r="F31" s="550"/>
      <c r="G31" s="173"/>
      <c r="H31" s="488" t="str">
        <f>'QUOTE FORM'!$H$43</f>
        <v>*</v>
      </c>
      <c r="I31" s="488"/>
      <c r="J31" s="206">
        <f>'QUOTE FORM'!$L$43</f>
        <v>0</v>
      </c>
      <c r="K31" s="487" t="str">
        <f>'QUOTE FORM'!$H$28</f>
        <v>*</v>
      </c>
      <c r="L31" s="488"/>
      <c r="M31" s="488"/>
      <c r="N31" s="206">
        <f>'QUOTE FORM'!$L$28</f>
        <v>0</v>
      </c>
      <c r="O31" s="547"/>
    </row>
    <row r="32" spans="1:16" s="142" customFormat="1" ht="20.100000000000001" customHeight="1" thickBot="1" x14ac:dyDescent="0.3">
      <c r="A32" s="565"/>
      <c r="B32" s="521"/>
      <c r="C32" s="521"/>
      <c r="D32" s="521"/>
      <c r="E32" s="566"/>
      <c r="F32" s="550"/>
      <c r="G32" s="173"/>
      <c r="H32" s="488" t="str">
        <f>'QUOTE FORM'!$H$44</f>
        <v>*</v>
      </c>
      <c r="I32" s="488"/>
      <c r="J32" s="206">
        <f>'QUOTE FORM'!$L$44</f>
        <v>0</v>
      </c>
      <c r="K32" s="487" t="str">
        <f>'QUOTE FORM'!$H$35</f>
        <v>*</v>
      </c>
      <c r="L32" s="488"/>
      <c r="M32" s="488"/>
      <c r="N32" s="206">
        <f>'QUOTE FORM'!$L$35</f>
        <v>0</v>
      </c>
      <c r="O32" s="547"/>
    </row>
    <row r="33" spans="1:19" s="142" customFormat="1" ht="20.100000000000001" customHeight="1" x14ac:dyDescent="0.25">
      <c r="A33" s="569" t="s">
        <v>298</v>
      </c>
      <c r="B33" s="570"/>
      <c r="C33" s="570"/>
      <c r="D33" s="571"/>
      <c r="E33" s="207"/>
      <c r="F33" s="550"/>
      <c r="G33" s="173"/>
      <c r="H33" s="488" t="str">
        <f>'QUOTE FORM'!$H$45</f>
        <v>*</v>
      </c>
      <c r="I33" s="488"/>
      <c r="J33" s="206">
        <f>'QUOTE FORM'!$L$45</f>
        <v>0</v>
      </c>
      <c r="K33" s="487" t="str">
        <f>'QUOTE FORM'!$H$36</f>
        <v>*</v>
      </c>
      <c r="L33" s="488"/>
      <c r="M33" s="488"/>
      <c r="N33" s="206">
        <f>'QUOTE FORM'!$L$36</f>
        <v>0</v>
      </c>
      <c r="O33" s="547"/>
    </row>
    <row r="34" spans="1:19" s="142" customFormat="1" ht="20.100000000000001" customHeight="1" x14ac:dyDescent="0.25">
      <c r="A34" s="575" t="s">
        <v>297</v>
      </c>
      <c r="B34" s="576"/>
      <c r="C34" s="576"/>
      <c r="D34" s="577"/>
      <c r="E34" s="197">
        <f>'QUOTE FORM'!$L$58</f>
        <v>0</v>
      </c>
      <c r="F34" s="550"/>
      <c r="G34" s="173"/>
      <c r="H34" s="488" t="str">
        <f>'QUOTE FORM'!$H$46</f>
        <v>*</v>
      </c>
      <c r="I34" s="488"/>
      <c r="J34" s="206">
        <f>'QUOTE FORM'!$L$46</f>
        <v>0</v>
      </c>
      <c r="K34" s="487" t="str">
        <f>'QUOTE FORM'!$H$47</f>
        <v>*</v>
      </c>
      <c r="L34" s="488"/>
      <c r="M34" s="488"/>
      <c r="N34" s="206">
        <f>'QUOTE FORM'!$L$47</f>
        <v>0</v>
      </c>
      <c r="O34" s="547"/>
    </row>
    <row r="35" spans="1:19" s="142" customFormat="1" ht="20.100000000000001" customHeight="1" x14ac:dyDescent="0.25">
      <c r="A35" s="567" t="s">
        <v>878</v>
      </c>
      <c r="B35" s="567"/>
      <c r="C35" s="567"/>
      <c r="D35" s="568"/>
      <c r="E35" s="197">
        <f>'QUOTE FORM'!$H$8</f>
        <v>0</v>
      </c>
      <c r="F35" s="550"/>
      <c r="G35" s="173"/>
      <c r="H35" s="488" t="str">
        <f>'QUOTE FORM'!A23</f>
        <v>*</v>
      </c>
      <c r="I35" s="488"/>
      <c r="J35" s="206">
        <f>'QUOTE FORM'!$F$23</f>
        <v>0</v>
      </c>
      <c r="K35" s="487" t="str">
        <f>'QUOTE FORM'!$H$48</f>
        <v>*</v>
      </c>
      <c r="L35" s="488"/>
      <c r="M35" s="488"/>
      <c r="N35" s="206">
        <f>'QUOTE FORM'!$L$48</f>
        <v>0</v>
      </c>
      <c r="O35" s="547"/>
    </row>
    <row r="36" spans="1:19" s="142" customFormat="1" ht="20.100000000000001" customHeight="1" x14ac:dyDescent="0.25">
      <c r="A36" s="572" t="s">
        <v>877</v>
      </c>
      <c r="B36" s="567"/>
      <c r="C36" s="567"/>
      <c r="D36" s="568"/>
      <c r="E36" s="185">
        <v>0</v>
      </c>
      <c r="F36" s="550"/>
      <c r="G36" s="173"/>
      <c r="H36" s="488" t="str">
        <f>'QUOTE FORM'!$A$24</f>
        <v>*</v>
      </c>
      <c r="I36" s="488"/>
      <c r="J36" s="206">
        <f>'QUOTE FORM'!$F$24</f>
        <v>0</v>
      </c>
      <c r="K36" s="487" t="str">
        <f>'QUOTE FORM'!$H$54</f>
        <v>*</v>
      </c>
      <c r="L36" s="488"/>
      <c r="M36" s="488"/>
      <c r="N36" s="206">
        <f>'QUOTE FORM'!$L$54</f>
        <v>0</v>
      </c>
      <c r="O36" s="547"/>
    </row>
    <row r="37" spans="1:19" s="142" customFormat="1" ht="20.100000000000001" customHeight="1" x14ac:dyDescent="0.25">
      <c r="A37" s="510" t="s">
        <v>296</v>
      </c>
      <c r="B37" s="511"/>
      <c r="C37" s="511"/>
      <c r="D37" s="557"/>
      <c r="E37" s="185"/>
      <c r="F37" s="550"/>
      <c r="G37" s="173"/>
      <c r="H37" s="489" t="s">
        <v>295</v>
      </c>
      <c r="I37" s="489"/>
      <c r="J37" s="489"/>
      <c r="K37" s="489"/>
      <c r="L37" s="489"/>
      <c r="M37" s="489"/>
      <c r="N37" s="205">
        <f>SUM(C38:C57,E38:E57,J24:J36,N24:N36)</f>
        <v>0</v>
      </c>
      <c r="O37" s="548"/>
    </row>
    <row r="38" spans="1:19" s="142" customFormat="1" ht="20.100000000000001" customHeight="1" x14ac:dyDescent="0.25">
      <c r="A38" s="558" t="str">
        <f>'QUOTE FORM'!H17</f>
        <v>*</v>
      </c>
      <c r="B38" s="559"/>
      <c r="C38" s="185">
        <f>'QUOTE FORM'!$L$17</f>
        <v>0</v>
      </c>
      <c r="D38" s="371" t="str">
        <f>'QUOTE FORM'!$A$17</f>
        <v>*</v>
      </c>
      <c r="E38" s="185">
        <f>'QUOTE FORM'!$F$17</f>
        <v>0</v>
      </c>
      <c r="F38" s="550"/>
      <c r="G38" s="501" t="s">
        <v>294</v>
      </c>
      <c r="H38" s="502"/>
      <c r="I38" s="502"/>
      <c r="J38" s="502"/>
      <c r="K38" s="502"/>
      <c r="L38" s="502"/>
      <c r="M38" s="502"/>
      <c r="N38" s="203" t="s">
        <v>293</v>
      </c>
      <c r="O38" s="200">
        <f>SUM(E34,E35,E36,N37)</f>
        <v>0</v>
      </c>
    </row>
    <row r="39" spans="1:19" s="142" customFormat="1" ht="20.100000000000001" customHeight="1" x14ac:dyDescent="0.25">
      <c r="A39" s="558" t="str">
        <f>'QUOTE FORM'!H18</f>
        <v>*</v>
      </c>
      <c r="B39" s="559"/>
      <c r="C39" s="185">
        <f>'QUOTE FORM'!$L$18</f>
        <v>0</v>
      </c>
      <c r="D39" s="371" t="str">
        <f>'QUOTE FORM'!$A$18</f>
        <v>*</v>
      </c>
      <c r="E39" s="185">
        <f>'QUOTE FORM'!$F$18</f>
        <v>0</v>
      </c>
      <c r="F39" s="550"/>
      <c r="G39" s="510" t="s">
        <v>292</v>
      </c>
      <c r="H39" s="511"/>
      <c r="I39" s="511"/>
      <c r="J39" s="511"/>
      <c r="K39" s="511"/>
      <c r="L39" s="511"/>
      <c r="M39" s="511"/>
      <c r="N39" s="201" t="s">
        <v>291</v>
      </c>
      <c r="O39" s="202">
        <f>'QUOTE FORM'!$L$64</f>
        <v>0</v>
      </c>
    </row>
    <row r="40" spans="1:19" s="142" customFormat="1" ht="20.100000000000001" customHeight="1" x14ac:dyDescent="0.25">
      <c r="A40" s="558" t="str">
        <f>'QUOTE FORM'!H19</f>
        <v>*</v>
      </c>
      <c r="B40" s="559"/>
      <c r="C40" s="185">
        <f>'QUOTE FORM'!$L$19</f>
        <v>0</v>
      </c>
      <c r="D40" s="371" t="str">
        <f>'QUOTE FORM'!$A$19</f>
        <v>*</v>
      </c>
      <c r="E40" s="185">
        <f>'QUOTE FORM'!$F$19</f>
        <v>0</v>
      </c>
      <c r="F40" s="550"/>
      <c r="G40" s="510" t="s">
        <v>290</v>
      </c>
      <c r="H40" s="511"/>
      <c r="I40" s="511"/>
      <c r="J40" s="511"/>
      <c r="K40" s="511"/>
      <c r="L40" s="511"/>
      <c r="M40" s="511"/>
      <c r="N40" s="201" t="s">
        <v>289</v>
      </c>
      <c r="O40" s="200">
        <f>O38-O39</f>
        <v>0</v>
      </c>
    </row>
    <row r="41" spans="1:19" s="142" customFormat="1" ht="20.100000000000001" customHeight="1" x14ac:dyDescent="0.25">
      <c r="A41" s="558" t="str">
        <f>'QUOTE FORM'!H20</f>
        <v>*</v>
      </c>
      <c r="B41" s="559"/>
      <c r="C41" s="185">
        <f>'QUOTE FORM'!$L$20</f>
        <v>0</v>
      </c>
      <c r="D41" s="371" t="str">
        <f>'QUOTE FORM'!$A$20</f>
        <v>*</v>
      </c>
      <c r="E41" s="185">
        <f>'QUOTE FORM'!$F$20</f>
        <v>0</v>
      </c>
      <c r="F41" s="550"/>
      <c r="G41" s="535" t="s">
        <v>288</v>
      </c>
      <c r="H41" s="530"/>
      <c r="I41" s="530"/>
      <c r="J41" s="530"/>
      <c r="K41" s="530"/>
      <c r="L41" s="530"/>
      <c r="M41" s="530"/>
      <c r="N41" s="164" t="s">
        <v>287</v>
      </c>
      <c r="O41" s="167">
        <v>0</v>
      </c>
    </row>
    <row r="42" spans="1:19" s="142" customFormat="1" ht="20.100000000000001" customHeight="1" x14ac:dyDescent="0.25">
      <c r="A42" s="558" t="str">
        <f>'QUOTE FORM'!H21</f>
        <v>*</v>
      </c>
      <c r="B42" s="559"/>
      <c r="C42" s="185">
        <f>'QUOTE FORM'!$L$21</f>
        <v>0</v>
      </c>
      <c r="D42" s="371" t="str">
        <f>'QUOTE FORM'!$A$21</f>
        <v>*</v>
      </c>
      <c r="E42" s="185">
        <f>'QUOTE FORM'!$F$21</f>
        <v>0</v>
      </c>
      <c r="F42" s="550"/>
      <c r="G42" s="508" t="s">
        <v>286</v>
      </c>
      <c r="H42" s="509"/>
      <c r="I42" s="509"/>
      <c r="J42" s="509"/>
      <c r="K42" s="509"/>
      <c r="L42" s="509"/>
      <c r="M42" s="509"/>
      <c r="N42" s="553"/>
      <c r="O42" s="163">
        <f>O40-O41</f>
        <v>0</v>
      </c>
    </row>
    <row r="43" spans="1:19" s="142" customFormat="1" ht="20.100000000000001" customHeight="1" x14ac:dyDescent="0.25">
      <c r="A43" s="558" t="str">
        <f>'QUOTE FORM'!H22</f>
        <v>*</v>
      </c>
      <c r="B43" s="559"/>
      <c r="C43" s="185">
        <f>'QUOTE FORM'!$L$22</f>
        <v>0</v>
      </c>
      <c r="D43" s="371" t="str">
        <f>'QUOTE FORM'!$A$22</f>
        <v>*</v>
      </c>
      <c r="E43" s="185">
        <f>'QUOTE FORM'!$F$22</f>
        <v>0</v>
      </c>
      <c r="F43" s="550"/>
      <c r="G43" s="510" t="s">
        <v>285</v>
      </c>
      <c r="H43" s="511"/>
      <c r="I43" s="511"/>
      <c r="J43" s="511"/>
      <c r="K43" s="511"/>
      <c r="L43" s="512">
        <f>O42-Q44</f>
        <v>0</v>
      </c>
      <c r="M43" s="513"/>
      <c r="N43" s="198" t="s">
        <v>284</v>
      </c>
      <c r="O43" s="197">
        <f>SUM(O42-Q44)*0.055</f>
        <v>0</v>
      </c>
    </row>
    <row r="44" spans="1:19" s="142" customFormat="1" ht="20.100000000000001" customHeight="1" x14ac:dyDescent="0.25">
      <c r="A44" s="558" t="str">
        <f>'QUOTE FORM'!H23</f>
        <v>*</v>
      </c>
      <c r="B44" s="559"/>
      <c r="C44" s="185">
        <f>'QUOTE FORM'!$L$23</f>
        <v>0</v>
      </c>
      <c r="D44" s="371" t="str">
        <f>'QUOTE FORM'!$A$27</f>
        <v>*</v>
      </c>
      <c r="E44" s="185">
        <f>'QUOTE FORM'!$F$27</f>
        <v>0</v>
      </c>
      <c r="F44" s="550"/>
      <c r="G44" s="514" t="s">
        <v>283</v>
      </c>
      <c r="H44" s="515"/>
      <c r="I44" s="515"/>
      <c r="J44" s="515"/>
      <c r="K44" s="515"/>
      <c r="L44" s="512">
        <f>Q44</f>
        <v>0</v>
      </c>
      <c r="M44" s="513"/>
      <c r="N44" s="187" t="s">
        <v>282</v>
      </c>
      <c r="O44" s="185">
        <f>Q44*0.055</f>
        <v>0</v>
      </c>
      <c r="Q44" s="195">
        <f>R44-R45</f>
        <v>0</v>
      </c>
      <c r="R44" s="193">
        <v>0</v>
      </c>
      <c r="S44" s="192" t="s">
        <v>281</v>
      </c>
    </row>
    <row r="45" spans="1:19" s="142" customFormat="1" ht="20.100000000000001" customHeight="1" x14ac:dyDescent="0.25">
      <c r="A45" s="558" t="str">
        <f>'QUOTE FORM'!H24</f>
        <v>*</v>
      </c>
      <c r="B45" s="559"/>
      <c r="C45" s="185">
        <f>'QUOTE FORM'!$L$24</f>
        <v>0</v>
      </c>
      <c r="D45" s="371" t="str">
        <f>'QUOTE FORM'!$A$28</f>
        <v>*</v>
      </c>
      <c r="E45" s="185">
        <f>'QUOTE FORM'!$F$28</f>
        <v>0</v>
      </c>
      <c r="F45" s="550"/>
      <c r="G45" s="508" t="s">
        <v>280</v>
      </c>
      <c r="H45" s="509"/>
      <c r="I45" s="509"/>
      <c r="J45" s="509"/>
      <c r="K45" s="509"/>
      <c r="L45" s="509"/>
      <c r="M45" s="509"/>
      <c r="N45" s="553"/>
      <c r="O45" s="194"/>
      <c r="R45" s="193">
        <v>0</v>
      </c>
      <c r="S45" s="192" t="s">
        <v>279</v>
      </c>
    </row>
    <row r="46" spans="1:19" s="142" customFormat="1" ht="20.100000000000001" customHeight="1" x14ac:dyDescent="0.25">
      <c r="A46" s="558" t="str">
        <f>'QUOTE FORM'!H25</f>
        <v>*</v>
      </c>
      <c r="B46" s="559"/>
      <c r="C46" s="185">
        <f>'QUOTE FORM'!$L$25</f>
        <v>0</v>
      </c>
      <c r="D46" s="371" t="str">
        <f>'QUOTE FORM'!$A$29</f>
        <v>*</v>
      </c>
      <c r="E46" s="185">
        <f>'QUOTE FORM'!$F$29</f>
        <v>0</v>
      </c>
      <c r="F46" s="550"/>
      <c r="G46" s="173"/>
      <c r="H46" s="489" t="s">
        <v>278</v>
      </c>
      <c r="I46" s="489"/>
      <c r="J46" s="489"/>
      <c r="K46" s="489"/>
      <c r="L46" s="489"/>
      <c r="M46" s="489"/>
      <c r="N46" s="184">
        <v>37</v>
      </c>
      <c r="O46" s="170"/>
    </row>
    <row r="47" spans="1:19" s="142" customFormat="1" ht="20.100000000000001" customHeight="1" x14ac:dyDescent="0.25">
      <c r="A47" s="558" t="str">
        <f>'QUOTE FORM'!H26</f>
        <v>*</v>
      </c>
      <c r="B47" s="559"/>
      <c r="C47" s="185">
        <f>'QUOTE FORM'!$L$26</f>
        <v>0</v>
      </c>
      <c r="D47" s="371" t="str">
        <f>'QUOTE FORM'!$A$30</f>
        <v>*</v>
      </c>
      <c r="E47" s="185">
        <f>'QUOTE FORM'!$F$30</f>
        <v>0</v>
      </c>
      <c r="F47" s="550"/>
      <c r="G47" s="173"/>
      <c r="H47" s="489" t="s">
        <v>277</v>
      </c>
      <c r="I47" s="489"/>
      <c r="J47" s="489"/>
      <c r="K47" s="489"/>
      <c r="L47" s="489"/>
      <c r="M47" s="489"/>
      <c r="N47" s="191">
        <v>107</v>
      </c>
      <c r="O47" s="170"/>
    </row>
    <row r="48" spans="1:19" s="142" customFormat="1" ht="20.100000000000001" customHeight="1" x14ac:dyDescent="0.25">
      <c r="A48" s="558" t="str">
        <f>'QUOTE FORM'!H31</f>
        <v>*</v>
      </c>
      <c r="B48" s="559"/>
      <c r="C48" s="185">
        <f>'QUOTE FORM'!$L$31</f>
        <v>0</v>
      </c>
      <c r="D48" s="371" t="str">
        <f>'QUOTE FORM'!$A$31</f>
        <v>*</v>
      </c>
      <c r="E48" s="185">
        <f>'QUOTE FORM'!$F$31</f>
        <v>0</v>
      </c>
      <c r="F48" s="550"/>
      <c r="G48" s="173"/>
      <c r="H48" s="489" t="s">
        <v>276</v>
      </c>
      <c r="I48" s="489"/>
      <c r="J48" s="489"/>
      <c r="K48" s="489"/>
      <c r="L48" s="489"/>
      <c r="M48" s="489"/>
      <c r="N48" s="191">
        <v>0</v>
      </c>
      <c r="O48" s="170"/>
    </row>
    <row r="49" spans="1:15" s="142" customFormat="1" ht="20.100000000000001" customHeight="1" x14ac:dyDescent="0.25">
      <c r="A49" s="558" t="str">
        <f>'QUOTE FORM'!H32</f>
        <v>*</v>
      </c>
      <c r="B49" s="559"/>
      <c r="C49" s="185">
        <f>'QUOTE FORM'!$L$32</f>
        <v>0</v>
      </c>
      <c r="D49" s="371" t="str">
        <f>'QUOTE FORM'!$A$32</f>
        <v>*</v>
      </c>
      <c r="E49" s="185">
        <f>'QUOTE FORM'!$F$32</f>
        <v>0</v>
      </c>
      <c r="F49" s="550"/>
      <c r="G49" s="173"/>
      <c r="H49" s="489" t="s">
        <v>275</v>
      </c>
      <c r="I49" s="489"/>
      <c r="J49" s="489"/>
      <c r="K49" s="489"/>
      <c r="L49" s="489"/>
      <c r="M49" s="489"/>
      <c r="N49" s="191">
        <v>0</v>
      </c>
      <c r="O49" s="170"/>
    </row>
    <row r="50" spans="1:15" s="142" customFormat="1" ht="20.100000000000001" customHeight="1" x14ac:dyDescent="0.25">
      <c r="A50" s="558" t="str">
        <f>'QUOTE FORM'!H33</f>
        <v>*</v>
      </c>
      <c r="B50" s="559"/>
      <c r="C50" s="185">
        <f>'QUOTE FORM'!$L$33</f>
        <v>0</v>
      </c>
      <c r="D50" s="371" t="str">
        <f>'QUOTE FORM'!$A$44</f>
        <v>*</v>
      </c>
      <c r="E50" s="185">
        <f>'QUOTE FORM'!$F$44</f>
        <v>0</v>
      </c>
      <c r="F50" s="550"/>
      <c r="G50" s="173"/>
      <c r="H50" s="489" t="s">
        <v>274</v>
      </c>
      <c r="I50" s="489"/>
      <c r="J50" s="489"/>
      <c r="K50" s="489"/>
      <c r="L50" s="489"/>
      <c r="M50" s="489"/>
      <c r="N50" s="191">
        <v>0</v>
      </c>
      <c r="O50" s="170"/>
    </row>
    <row r="51" spans="1:15" s="142" customFormat="1" ht="20.100000000000001" customHeight="1" x14ac:dyDescent="0.25">
      <c r="A51" s="558" t="str">
        <f>'QUOTE FORM'!H34</f>
        <v>*</v>
      </c>
      <c r="B51" s="559"/>
      <c r="C51" s="185">
        <f>'QUOTE FORM'!$L$34</f>
        <v>0</v>
      </c>
      <c r="D51" s="372" t="str">
        <f>'QUOTE FORM'!$A$45</f>
        <v>*</v>
      </c>
      <c r="E51" s="185">
        <f>'QUOTE FORM'!$F$45</f>
        <v>0</v>
      </c>
      <c r="F51" s="550"/>
      <c r="G51" s="173"/>
      <c r="H51" s="489" t="s">
        <v>273</v>
      </c>
      <c r="I51" s="489"/>
      <c r="J51" s="489"/>
      <c r="K51" s="489"/>
      <c r="L51" s="489"/>
      <c r="M51" s="489"/>
      <c r="N51" s="191">
        <v>188.5</v>
      </c>
      <c r="O51" s="170"/>
    </row>
    <row r="52" spans="1:15" s="142" customFormat="1" ht="20.100000000000001" customHeight="1" x14ac:dyDescent="0.25">
      <c r="A52" s="558" t="str">
        <f>'QUOTE FORM'!A37</f>
        <v>*</v>
      </c>
      <c r="B52" s="559"/>
      <c r="C52" s="185">
        <f>'QUOTE FORM'!$F$37</f>
        <v>0</v>
      </c>
      <c r="D52" s="372" t="str">
        <f>'QUOTE FORM'!$A$46</f>
        <v>*</v>
      </c>
      <c r="E52" s="185">
        <f>'QUOTE FORM'!$F$46</f>
        <v>0</v>
      </c>
      <c r="F52" s="550"/>
      <c r="G52" s="501" t="s">
        <v>272</v>
      </c>
      <c r="H52" s="502"/>
      <c r="I52" s="502"/>
      <c r="J52" s="502"/>
      <c r="K52" s="502"/>
      <c r="L52" s="502"/>
      <c r="M52" s="502"/>
      <c r="N52" s="168" t="s">
        <v>271</v>
      </c>
      <c r="O52" s="190">
        <f>N46+N47+N48+N49+N50+N51</f>
        <v>332.5</v>
      </c>
    </row>
    <row r="53" spans="1:15" s="142" customFormat="1" ht="20.100000000000001" customHeight="1" x14ac:dyDescent="0.25">
      <c r="A53" s="558" t="str">
        <f>'QUOTE FORM'!A38</f>
        <v>*</v>
      </c>
      <c r="B53" s="559"/>
      <c r="C53" s="185">
        <f>'QUOTE FORM'!$F$38</f>
        <v>0</v>
      </c>
      <c r="D53" s="372" t="str">
        <f>'QUOTE FORM'!$A$54</f>
        <v>*</v>
      </c>
      <c r="E53" s="185">
        <f>'QUOTE FORM'!$F$54</f>
        <v>0</v>
      </c>
      <c r="F53" s="550"/>
      <c r="G53" s="508" t="s">
        <v>270</v>
      </c>
      <c r="H53" s="509"/>
      <c r="I53" s="509"/>
      <c r="J53" s="509"/>
      <c r="K53" s="509"/>
      <c r="L53" s="509"/>
      <c r="M53" s="509"/>
      <c r="N53" s="553"/>
      <c r="O53" s="551"/>
    </row>
    <row r="54" spans="1:15" s="142" customFormat="1" ht="20.100000000000001" customHeight="1" x14ac:dyDescent="0.25">
      <c r="A54" s="558" t="str">
        <f>'QUOTE FORM'!$A$51</f>
        <v>*</v>
      </c>
      <c r="B54" s="559"/>
      <c r="C54" s="185">
        <f>'QUOTE FORM'!$F$51</f>
        <v>0</v>
      </c>
      <c r="D54" s="372" t="str">
        <f>'QUOTE FORM'!$A$55</f>
        <v>*</v>
      </c>
      <c r="E54" s="185">
        <f>'QUOTE FORM'!$F$55</f>
        <v>0</v>
      </c>
      <c r="F54" s="550"/>
      <c r="G54" s="189"/>
      <c r="H54" s="158" t="s">
        <v>269</v>
      </c>
      <c r="I54" s="488"/>
      <c r="J54" s="488"/>
      <c r="K54" s="488"/>
      <c r="L54" s="488"/>
      <c r="M54" s="488"/>
      <c r="N54" s="503"/>
      <c r="O54" s="552"/>
    </row>
    <row r="55" spans="1:15" s="142" customFormat="1" ht="20.100000000000001" customHeight="1" x14ac:dyDescent="0.25">
      <c r="A55" s="558" t="str">
        <f>'QUOTE FORM'!$A$52</f>
        <v>*</v>
      </c>
      <c r="B55" s="559"/>
      <c r="C55" s="185">
        <f>'QUOTE FORM'!$F$52</f>
        <v>0</v>
      </c>
      <c r="D55" s="372" t="str">
        <f>'QUOTE FORM'!$A$56</f>
        <v>*</v>
      </c>
      <c r="E55" s="185">
        <f>'QUOTE FORM'!$F$56</f>
        <v>0</v>
      </c>
      <c r="F55" s="550"/>
      <c r="G55" s="501" t="s">
        <v>268</v>
      </c>
      <c r="H55" s="502"/>
      <c r="I55" s="502"/>
      <c r="J55" s="502"/>
      <c r="K55" s="502"/>
      <c r="L55" s="502"/>
      <c r="M55" s="502"/>
      <c r="N55" s="168" t="s">
        <v>267</v>
      </c>
      <c r="O55" s="188">
        <f>O42+O43+O44+O52+O53</f>
        <v>332.5</v>
      </c>
    </row>
    <row r="56" spans="1:15" s="142" customFormat="1" ht="20.100000000000001" customHeight="1" x14ac:dyDescent="0.25">
      <c r="A56" s="558" t="str">
        <f>'QUOTE FORM'!$A$53</f>
        <v>*</v>
      </c>
      <c r="B56" s="559"/>
      <c r="C56" s="185">
        <f>'QUOTE FORM'!$F$53</f>
        <v>0</v>
      </c>
      <c r="D56" s="371" t="str">
        <f>'QUOTE FORM'!$H$50</f>
        <v>*</v>
      </c>
      <c r="E56" s="185">
        <f>'QUOTE FORM'!$L$50</f>
        <v>0</v>
      </c>
      <c r="F56" s="550"/>
      <c r="G56" s="508" t="s">
        <v>266</v>
      </c>
      <c r="H56" s="509"/>
      <c r="I56" s="509"/>
      <c r="J56" s="509"/>
      <c r="K56" s="509"/>
      <c r="L56" s="509"/>
      <c r="M56" s="509"/>
      <c r="N56" s="187"/>
      <c r="O56" s="186"/>
    </row>
    <row r="57" spans="1:15" s="142" customFormat="1" ht="20.100000000000001" customHeight="1" thickBot="1" x14ac:dyDescent="0.3">
      <c r="A57" s="558" t="str">
        <f>'QUOTE FORM'!$A$39</f>
        <v>*</v>
      </c>
      <c r="B57" s="559"/>
      <c r="C57" s="185">
        <f>'QUOTE FORM'!$F$39</f>
        <v>0</v>
      </c>
      <c r="D57" s="373" t="str">
        <f>'QUOTE FORM'!$H$51</f>
        <v>*</v>
      </c>
      <c r="E57" s="185">
        <f>'QUOTE FORM'!$L$51</f>
        <v>0</v>
      </c>
      <c r="F57" s="550"/>
      <c r="G57" s="173"/>
      <c r="H57" s="489" t="s">
        <v>265</v>
      </c>
      <c r="I57" s="489"/>
      <c r="J57" s="489"/>
      <c r="K57" s="489"/>
      <c r="L57" s="489"/>
      <c r="M57" s="489"/>
      <c r="N57" s="184">
        <v>0</v>
      </c>
      <c r="O57" s="183"/>
    </row>
    <row r="58" spans="1:15" s="142" customFormat="1" ht="20.100000000000001" customHeight="1" x14ac:dyDescent="0.25">
      <c r="A58" s="491" t="s">
        <v>264</v>
      </c>
      <c r="B58" s="492"/>
      <c r="C58" s="492"/>
      <c r="D58" s="492"/>
      <c r="E58" s="493"/>
      <c r="F58" s="550"/>
      <c r="G58" s="173"/>
      <c r="H58" s="489" t="s">
        <v>263</v>
      </c>
      <c r="I58" s="489"/>
      <c r="J58" s="489"/>
      <c r="K58" s="489"/>
      <c r="L58" s="489"/>
      <c r="M58" s="489"/>
      <c r="N58" s="522"/>
      <c r="O58" s="170"/>
    </row>
    <row r="59" spans="1:15" s="142" customFormat="1" ht="20.100000000000001" customHeight="1" x14ac:dyDescent="0.25">
      <c r="A59" s="494" t="s">
        <v>262</v>
      </c>
      <c r="B59" s="495"/>
      <c r="C59" s="495"/>
      <c r="D59" s="495"/>
      <c r="E59" s="496"/>
      <c r="F59" s="550"/>
      <c r="G59" s="173"/>
      <c r="H59" s="530" t="s">
        <v>261</v>
      </c>
      <c r="I59" s="530"/>
      <c r="J59" s="530"/>
      <c r="K59" s="530"/>
      <c r="L59" s="180" t="s">
        <v>260</v>
      </c>
      <c r="M59" s="179" t="s">
        <v>259</v>
      </c>
      <c r="N59" s="164"/>
      <c r="O59" s="170"/>
    </row>
    <row r="60" spans="1:15" s="142" customFormat="1" ht="20.100000000000001" customHeight="1" x14ac:dyDescent="0.25">
      <c r="A60" s="497"/>
      <c r="B60" s="498"/>
      <c r="C60" s="498"/>
      <c r="D60" s="498"/>
      <c r="E60" s="499"/>
      <c r="F60" s="550"/>
      <c r="G60" s="173"/>
      <c r="H60" s="507"/>
      <c r="I60" s="507"/>
      <c r="J60" s="507"/>
      <c r="K60" s="507"/>
      <c r="L60" s="176"/>
      <c r="M60" s="175"/>
      <c r="N60" s="171">
        <f>'QUOTE FORM'!$L$66</f>
        <v>0</v>
      </c>
      <c r="O60" s="170"/>
    </row>
    <row r="61" spans="1:15" s="142" customFormat="1" ht="20.100000000000001" customHeight="1" x14ac:dyDescent="0.25">
      <c r="A61" s="497"/>
      <c r="B61" s="498"/>
      <c r="C61" s="498"/>
      <c r="D61" s="498"/>
      <c r="E61" s="499"/>
      <c r="F61" s="550"/>
      <c r="G61" s="173"/>
      <c r="H61" s="500"/>
      <c r="I61" s="500"/>
      <c r="J61" s="500"/>
      <c r="K61" s="500"/>
      <c r="L61" s="176"/>
      <c r="M61" s="175"/>
      <c r="N61" s="174">
        <f>'QUOTE FORM'!$L$67</f>
        <v>0</v>
      </c>
      <c r="O61" s="170"/>
    </row>
    <row r="62" spans="1:15" s="142" customFormat="1" ht="20.100000000000001" customHeight="1" thickBot="1" x14ac:dyDescent="0.3">
      <c r="A62" s="554" t="s">
        <v>258</v>
      </c>
      <c r="B62" s="555"/>
      <c r="C62" s="555"/>
      <c r="D62" s="555"/>
      <c r="E62" s="556"/>
      <c r="F62" s="550"/>
      <c r="G62" s="173"/>
      <c r="H62" s="500"/>
      <c r="I62" s="500"/>
      <c r="J62" s="500"/>
      <c r="K62" s="500"/>
      <c r="L62" s="176"/>
      <c r="M62" s="175"/>
      <c r="N62" s="174">
        <v>0</v>
      </c>
      <c r="O62" s="170"/>
    </row>
    <row r="63" spans="1:15" s="166" customFormat="1" ht="20.25" customHeight="1" x14ac:dyDescent="0.25">
      <c r="A63" s="504" t="s">
        <v>257</v>
      </c>
      <c r="B63" s="505"/>
      <c r="C63" s="505"/>
      <c r="D63" s="505"/>
      <c r="E63" s="506"/>
      <c r="F63" s="165"/>
      <c r="G63" s="173"/>
      <c r="H63" s="489" t="s">
        <v>256</v>
      </c>
      <c r="I63" s="489"/>
      <c r="J63" s="489"/>
      <c r="K63" s="489"/>
      <c r="L63" s="489"/>
      <c r="M63" s="489"/>
      <c r="N63" s="171">
        <v>0</v>
      </c>
      <c r="O63" s="170"/>
    </row>
    <row r="64" spans="1:15" s="166" customFormat="1" ht="36.75" customHeight="1" x14ac:dyDescent="0.25">
      <c r="A64" s="482" t="s">
        <v>255</v>
      </c>
      <c r="B64" s="483"/>
      <c r="C64" s="483"/>
      <c r="D64" s="483"/>
      <c r="E64" s="484"/>
      <c r="F64" s="169"/>
      <c r="G64" s="501" t="s">
        <v>254</v>
      </c>
      <c r="H64" s="502"/>
      <c r="I64" s="502"/>
      <c r="J64" s="502"/>
      <c r="K64" s="502"/>
      <c r="L64" s="502"/>
      <c r="M64" s="502"/>
      <c r="N64" s="168" t="s">
        <v>253</v>
      </c>
      <c r="O64" s="167">
        <f>N57+N61+N60+N62+N63</f>
        <v>0</v>
      </c>
    </row>
    <row r="65" spans="1:15" ht="19.5" customHeight="1" thickBot="1" x14ac:dyDescent="0.3">
      <c r="A65" s="479" t="s">
        <v>252</v>
      </c>
      <c r="B65" s="480"/>
      <c r="C65" s="480"/>
      <c r="D65" s="480"/>
      <c r="E65" s="481"/>
      <c r="F65" s="165"/>
      <c r="G65" s="508" t="s">
        <v>251</v>
      </c>
      <c r="H65" s="509"/>
      <c r="I65" s="509"/>
      <c r="J65" s="509"/>
      <c r="K65" s="509"/>
      <c r="L65" s="509"/>
      <c r="M65" s="509"/>
      <c r="N65" s="164" t="s">
        <v>250</v>
      </c>
      <c r="O65" s="163">
        <f>O55-O64</f>
        <v>332.5</v>
      </c>
    </row>
    <row r="66" spans="1:15" s="142" customFormat="1" ht="15" customHeight="1" x14ac:dyDescent="0.25">
      <c r="A66" s="485" t="s">
        <v>249</v>
      </c>
      <c r="B66" s="486"/>
      <c r="C66" s="161"/>
      <c r="D66" s="161"/>
      <c r="E66" s="161"/>
      <c r="F66" s="162"/>
      <c r="G66" s="161"/>
      <c r="H66" s="161"/>
      <c r="I66" s="161"/>
      <c r="J66" s="518" t="s">
        <v>247</v>
      </c>
      <c r="K66" s="527"/>
      <c r="L66" s="527"/>
      <c r="M66" s="527"/>
      <c r="N66" s="160" t="s">
        <v>246</v>
      </c>
      <c r="O66" s="159" t="s">
        <v>245</v>
      </c>
    </row>
    <row r="67" spans="1:15" s="142" customFormat="1" ht="15" customHeight="1" x14ac:dyDescent="0.25">
      <c r="A67" s="487"/>
      <c r="B67" s="488"/>
      <c r="C67" s="158"/>
      <c r="D67" s="158"/>
      <c r="E67" s="158"/>
      <c r="F67" s="158"/>
      <c r="G67" s="158"/>
      <c r="H67" s="158"/>
      <c r="I67" s="158"/>
      <c r="J67" s="519"/>
      <c r="K67" s="528"/>
      <c r="L67" s="528"/>
      <c r="M67" s="528"/>
      <c r="N67" s="156" t="s">
        <v>243</v>
      </c>
      <c r="O67" s="155" t="s">
        <v>242</v>
      </c>
    </row>
    <row r="68" spans="1:15" s="142" customFormat="1" ht="15" customHeight="1" x14ac:dyDescent="0.25">
      <c r="A68" s="154" t="s">
        <v>248</v>
      </c>
      <c r="B68" s="153"/>
      <c r="C68" s="153"/>
      <c r="D68" s="153"/>
      <c r="E68" s="152"/>
      <c r="F68" s="152"/>
      <c r="G68" s="152"/>
      <c r="H68" s="152"/>
      <c r="I68" s="152"/>
      <c r="J68" s="520" t="s">
        <v>247</v>
      </c>
      <c r="K68" s="516"/>
      <c r="L68" s="516"/>
      <c r="M68" s="516"/>
      <c r="N68" s="150" t="s">
        <v>246</v>
      </c>
      <c r="O68" s="149" t="s">
        <v>245</v>
      </c>
    </row>
    <row r="69" spans="1:15" s="142" customFormat="1" ht="15" customHeight="1" thickBot="1" x14ac:dyDescent="0.3">
      <c r="A69" s="148" t="s">
        <v>244</v>
      </c>
      <c r="B69" s="147"/>
      <c r="C69" s="490"/>
      <c r="D69" s="490"/>
      <c r="E69" s="145"/>
      <c r="F69" s="145"/>
      <c r="G69" s="145"/>
      <c r="H69" s="145"/>
      <c r="I69" s="145"/>
      <c r="J69" s="521"/>
      <c r="K69" s="517"/>
      <c r="L69" s="517"/>
      <c r="M69" s="517"/>
      <c r="N69" s="144" t="s">
        <v>243</v>
      </c>
      <c r="O69" s="143" t="s">
        <v>242</v>
      </c>
    </row>
  </sheetData>
  <mergeCells count="157">
    <mergeCell ref="H1:O1"/>
    <mergeCell ref="A16:O16"/>
    <mergeCell ref="K34:M34"/>
    <mergeCell ref="K35:M35"/>
    <mergeCell ref="K36:M36"/>
    <mergeCell ref="H32:I32"/>
    <mergeCell ref="A56:B56"/>
    <mergeCell ref="H30:I30"/>
    <mergeCell ref="H31:I31"/>
    <mergeCell ref="K25:M25"/>
    <mergeCell ref="K26:M26"/>
    <mergeCell ref="K27:M27"/>
    <mergeCell ref="K28:M28"/>
    <mergeCell ref="K29:M29"/>
    <mergeCell ref="K30:M30"/>
    <mergeCell ref="K31:M31"/>
    <mergeCell ref="A33:D33"/>
    <mergeCell ref="A34:D34"/>
    <mergeCell ref="A24:E24"/>
    <mergeCell ref="A23:E23"/>
    <mergeCell ref="A29:E29"/>
    <mergeCell ref="A25:E25"/>
    <mergeCell ref="C1:G1"/>
    <mergeCell ref="A47:B47"/>
    <mergeCell ref="A50:B50"/>
    <mergeCell ref="A51:B51"/>
    <mergeCell ref="A52:B52"/>
    <mergeCell ref="A53:B53"/>
    <mergeCell ref="A54:B54"/>
    <mergeCell ref="A38:B38"/>
    <mergeCell ref="A39:B39"/>
    <mergeCell ref="A40:B40"/>
    <mergeCell ref="A41:B41"/>
    <mergeCell ref="A42:B42"/>
    <mergeCell ref="A43:B43"/>
    <mergeCell ref="A44:B44"/>
    <mergeCell ref="A45:B45"/>
    <mergeCell ref="F13:H13"/>
    <mergeCell ref="G41:M41"/>
    <mergeCell ref="I20:O20"/>
    <mergeCell ref="I21:O21"/>
    <mergeCell ref="G23:N23"/>
    <mergeCell ref="A46:B46"/>
    <mergeCell ref="G39:M39"/>
    <mergeCell ref="A18:A21"/>
    <mergeCell ref="G53:N53"/>
    <mergeCell ref="H50:M50"/>
    <mergeCell ref="H49:M49"/>
    <mergeCell ref="H47:M47"/>
    <mergeCell ref="H48:M48"/>
    <mergeCell ref="G52:M52"/>
    <mergeCell ref="A36:D36"/>
    <mergeCell ref="F18:H18"/>
    <mergeCell ref="H33:I33"/>
    <mergeCell ref="H34:I34"/>
    <mergeCell ref="H35:I35"/>
    <mergeCell ref="H36:I36"/>
    <mergeCell ref="H24:I24"/>
    <mergeCell ref="K24:M24"/>
    <mergeCell ref="H25:I25"/>
    <mergeCell ref="H26:I26"/>
    <mergeCell ref="A22:O22"/>
    <mergeCell ref="F23:F62"/>
    <mergeCell ref="O53:O54"/>
    <mergeCell ref="H46:M46"/>
    <mergeCell ref="G45:N45"/>
    <mergeCell ref="G42:N42"/>
    <mergeCell ref="A62:B62"/>
    <mergeCell ref="C62:E62"/>
    <mergeCell ref="A37:D37"/>
    <mergeCell ref="A57:B57"/>
    <mergeCell ref="A55:B55"/>
    <mergeCell ref="H27:I27"/>
    <mergeCell ref="H28:I28"/>
    <mergeCell ref="H29:I29"/>
    <mergeCell ref="G40:M40"/>
    <mergeCell ref="A26:E26"/>
    <mergeCell ref="A27:E27"/>
    <mergeCell ref="A28:E28"/>
    <mergeCell ref="A31:E32"/>
    <mergeCell ref="A35:D35"/>
    <mergeCell ref="K32:M32"/>
    <mergeCell ref="K33:M33"/>
    <mergeCell ref="A48:B48"/>
    <mergeCell ref="A49:B49"/>
    <mergeCell ref="I11:O11"/>
    <mergeCell ref="F17:H17"/>
    <mergeCell ref="A30:E30"/>
    <mergeCell ref="A12:A15"/>
    <mergeCell ref="I17:O17"/>
    <mergeCell ref="F12:H12"/>
    <mergeCell ref="B9:C9"/>
    <mergeCell ref="B8:C8"/>
    <mergeCell ref="E8:H8"/>
    <mergeCell ref="J8:K8"/>
    <mergeCell ref="N8:O8"/>
    <mergeCell ref="J9:O9"/>
    <mergeCell ref="L8:M8"/>
    <mergeCell ref="E9:H9"/>
    <mergeCell ref="I15:O15"/>
    <mergeCell ref="I14:O14"/>
    <mergeCell ref="F19:H19"/>
    <mergeCell ref="F20:H20"/>
    <mergeCell ref="F21:H21"/>
    <mergeCell ref="I18:O18"/>
    <mergeCell ref="I12:O12"/>
    <mergeCell ref="I13:O13"/>
    <mergeCell ref="I19:O19"/>
    <mergeCell ref="O23:O37"/>
    <mergeCell ref="J66:J67"/>
    <mergeCell ref="J68:J69"/>
    <mergeCell ref="H58:N58"/>
    <mergeCell ref="J7:O7"/>
    <mergeCell ref="A4:B4"/>
    <mergeCell ref="L2:M2"/>
    <mergeCell ref="A10:O10"/>
    <mergeCell ref="K66:M67"/>
    <mergeCell ref="F14:H14"/>
    <mergeCell ref="G38:M38"/>
    <mergeCell ref="G64:M64"/>
    <mergeCell ref="G65:M65"/>
    <mergeCell ref="H59:K59"/>
    <mergeCell ref="F15:H15"/>
    <mergeCell ref="B5:H5"/>
    <mergeCell ref="B6:H6"/>
    <mergeCell ref="B7:H7"/>
    <mergeCell ref="J2:K2"/>
    <mergeCell ref="J3:O3"/>
    <mergeCell ref="N2:O2"/>
    <mergeCell ref="J4:O4"/>
    <mergeCell ref="J5:O5"/>
    <mergeCell ref="J6:O6"/>
    <mergeCell ref="F11:H11"/>
    <mergeCell ref="A65:E65"/>
    <mergeCell ref="A64:E64"/>
    <mergeCell ref="A66:B67"/>
    <mergeCell ref="H37:M37"/>
    <mergeCell ref="C69:D69"/>
    <mergeCell ref="A58:E58"/>
    <mergeCell ref="A59:E59"/>
    <mergeCell ref="A60:E60"/>
    <mergeCell ref="A61:E61"/>
    <mergeCell ref="H61:K61"/>
    <mergeCell ref="H62:K62"/>
    <mergeCell ref="G55:M55"/>
    <mergeCell ref="I54:N54"/>
    <mergeCell ref="H63:M63"/>
    <mergeCell ref="A63:E63"/>
    <mergeCell ref="H60:K60"/>
    <mergeCell ref="H57:M57"/>
    <mergeCell ref="G56:M56"/>
    <mergeCell ref="H51:M51"/>
    <mergeCell ref="G43:K43"/>
    <mergeCell ref="L43:M43"/>
    <mergeCell ref="G44:K44"/>
    <mergeCell ref="L44:M44"/>
    <mergeCell ref="K68:M69"/>
  </mergeCells>
  <hyperlinks>
    <hyperlink ref="A4" r:id="rId1" xr:uid="{00000000-0004-0000-1100-000000000000}"/>
  </hyperlinks>
  <pageMargins left="0.45" right="0.45" top="0.25" bottom="0.25" header="0.3" footer="0.3"/>
  <pageSetup scale="57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228600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209550</xdr:rowOff>
                  </from>
                  <to>
                    <xdr:col>0</xdr:col>
                    <xdr:colOff>228600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8" name="Check Box 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30</xdr:row>
                    <xdr:rowOff>0</xdr:rowOff>
                  </from>
                  <to>
                    <xdr:col>0</xdr:col>
                    <xdr:colOff>247650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9" name="Check Box 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22</xdr:row>
                    <xdr:rowOff>209550</xdr:rowOff>
                  </from>
                  <to>
                    <xdr:col>0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10" name="Check Box 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1" name="Check Box 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228600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61</xdr:row>
                    <xdr:rowOff>219075</xdr:rowOff>
                  </from>
                  <to>
                    <xdr:col>0</xdr:col>
                    <xdr:colOff>228600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3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62</xdr:row>
                    <xdr:rowOff>247650</xdr:rowOff>
                  </from>
                  <to>
                    <xdr:col>0</xdr:col>
                    <xdr:colOff>228600</xdr:colOff>
                    <xdr:row>63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4" name="Check Box 10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56</xdr:row>
                    <xdr:rowOff>228600</xdr:rowOff>
                  </from>
                  <to>
                    <xdr:col>7</xdr:col>
                    <xdr:colOff>266700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5" name="Check Box 11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58</xdr:row>
                    <xdr:rowOff>219075</xdr:rowOff>
                  </from>
                  <to>
                    <xdr:col>12</xdr:col>
                    <xdr:colOff>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6" name="Check Box 12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58</xdr:row>
                    <xdr:rowOff>219075</xdr:rowOff>
                  </from>
                  <to>
                    <xdr:col>12</xdr:col>
                    <xdr:colOff>276225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7" name="Check Box 13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59</xdr:row>
                    <xdr:rowOff>228600</xdr:rowOff>
                  </from>
                  <to>
                    <xdr:col>12</xdr:col>
                    <xdr:colOff>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8" name="Check Box 14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59</xdr:row>
                    <xdr:rowOff>228600</xdr:rowOff>
                  </from>
                  <to>
                    <xdr:col>12</xdr:col>
                    <xdr:colOff>285750</xdr:colOff>
                    <xdr:row>61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9" name="Check Box 15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60</xdr:row>
                    <xdr:rowOff>219075</xdr:rowOff>
                  </from>
                  <to>
                    <xdr:col>12</xdr:col>
                    <xdr:colOff>295275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20" name="Check Box 16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60</xdr:row>
                    <xdr:rowOff>219075</xdr:rowOff>
                  </from>
                  <to>
                    <xdr:col>12</xdr:col>
                    <xdr:colOff>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1" name="Check Box 17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63</xdr:row>
                    <xdr:rowOff>438150</xdr:rowOff>
                  </from>
                  <to>
                    <xdr:col>0</xdr:col>
                    <xdr:colOff>238125</xdr:colOff>
                    <xdr:row>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S69"/>
  <sheetViews>
    <sheetView topLeftCell="A21" workbookViewId="0">
      <selection activeCell="E35" sqref="E35"/>
    </sheetView>
  </sheetViews>
  <sheetFormatPr defaultRowHeight="15" x14ac:dyDescent="0.25"/>
  <cols>
    <col min="1" max="1" width="13.5703125" style="8" customWidth="1"/>
    <col min="2" max="2" width="16.5703125" style="8" customWidth="1"/>
    <col min="3" max="3" width="15" style="8" customWidth="1"/>
    <col min="4" max="4" width="23.140625" style="8" customWidth="1"/>
    <col min="5" max="5" width="16.2851562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1" width="9.140625" style="8"/>
    <col min="12" max="12" width="4.42578125" style="8" customWidth="1"/>
    <col min="13" max="13" width="9.140625" style="8" customWidth="1"/>
    <col min="14" max="14" width="12.7109375" style="8" customWidth="1"/>
    <col min="15" max="15" width="18.28515625" style="8" customWidth="1"/>
    <col min="16" max="16" width="9.140625" style="8"/>
    <col min="17" max="17" width="12.140625" style="8" bestFit="1" customWidth="1"/>
    <col min="18" max="18" width="12.140625" style="8" customWidth="1"/>
    <col min="19" max="19" width="27.42578125" style="8" customWidth="1"/>
    <col min="20" max="20" width="13.42578125" style="8" customWidth="1"/>
    <col min="21" max="16384" width="9.140625" style="8"/>
  </cols>
  <sheetData>
    <row r="1" spans="1:16" ht="36.75" customHeight="1" x14ac:dyDescent="0.25">
      <c r="C1" s="583" t="s">
        <v>341</v>
      </c>
      <c r="D1" s="583"/>
      <c r="E1" s="583"/>
      <c r="F1" s="583"/>
      <c r="G1" s="279"/>
      <c r="H1" s="573" t="s">
        <v>406</v>
      </c>
      <c r="I1" s="573"/>
      <c r="J1" s="573"/>
      <c r="K1" s="573"/>
      <c r="L1" s="573"/>
      <c r="M1" s="573"/>
      <c r="N1" s="573"/>
      <c r="O1" s="573"/>
    </row>
    <row r="2" spans="1:16" ht="20.100000000000001" customHeight="1" x14ac:dyDescent="0.25">
      <c r="C2" s="226" t="s">
        <v>339</v>
      </c>
      <c r="D2" s="225" t="s">
        <v>338</v>
      </c>
      <c r="E2" s="222" t="s">
        <v>337</v>
      </c>
      <c r="I2" s="140" t="s">
        <v>336</v>
      </c>
      <c r="J2" s="532">
        <f>'QUOTE FORM'!$I$3</f>
        <v>0</v>
      </c>
      <c r="K2" s="533"/>
      <c r="L2" s="525" t="s">
        <v>335</v>
      </c>
      <c r="M2" s="525"/>
      <c r="N2" s="388">
        <f>$B$12</f>
        <v>0</v>
      </c>
      <c r="O2" s="388"/>
    </row>
    <row r="3" spans="1:16" ht="20.100000000000001" customHeight="1" x14ac:dyDescent="0.25">
      <c r="C3" s="224" t="s">
        <v>405</v>
      </c>
      <c r="D3" s="223" t="s">
        <v>333</v>
      </c>
      <c r="E3" s="222" t="s">
        <v>332</v>
      </c>
      <c r="I3" s="140" t="s">
        <v>331</v>
      </c>
      <c r="J3" s="388"/>
      <c r="K3" s="388"/>
      <c r="L3" s="388"/>
      <c r="M3" s="388"/>
      <c r="N3" s="388"/>
      <c r="O3" s="388"/>
    </row>
    <row r="4" spans="1:16" ht="20.100000000000001" customHeight="1" x14ac:dyDescent="0.25">
      <c r="A4" s="584" t="s">
        <v>330</v>
      </c>
      <c r="B4" s="584"/>
      <c r="C4" s="224" t="s">
        <v>329</v>
      </c>
      <c r="D4" s="223"/>
      <c r="E4" s="222" t="s">
        <v>328</v>
      </c>
      <c r="I4" s="140" t="s">
        <v>327</v>
      </c>
      <c r="J4" s="446"/>
      <c r="K4" s="431"/>
      <c r="L4" s="431"/>
      <c r="M4" s="431"/>
      <c r="N4" s="431"/>
      <c r="O4" s="431"/>
    </row>
    <row r="5" spans="1:16" s="209" customFormat="1" ht="20.100000000000001" customHeight="1" x14ac:dyDescent="0.25">
      <c r="A5" s="62" t="s">
        <v>326</v>
      </c>
      <c r="B5" s="388">
        <f>'QUOTE FORM'!$B$4</f>
        <v>0</v>
      </c>
      <c r="C5" s="388"/>
      <c r="D5" s="388"/>
      <c r="E5" s="388"/>
      <c r="F5" s="388"/>
      <c r="G5" s="388"/>
      <c r="H5" s="388"/>
      <c r="I5" s="140" t="s">
        <v>325</v>
      </c>
      <c r="J5" s="431"/>
      <c r="K5" s="431"/>
      <c r="L5" s="431"/>
      <c r="M5" s="431"/>
      <c r="N5" s="431"/>
      <c r="O5" s="431"/>
    </row>
    <row r="6" spans="1:16" s="209" customFormat="1" ht="20.100000000000001" customHeight="1" x14ac:dyDescent="0.25">
      <c r="A6" s="62" t="s">
        <v>326</v>
      </c>
      <c r="B6" s="431"/>
      <c r="C6" s="431"/>
      <c r="D6" s="431"/>
      <c r="E6" s="431"/>
      <c r="F6" s="431"/>
      <c r="G6" s="431"/>
      <c r="H6" s="431"/>
      <c r="I6" s="140" t="s">
        <v>325</v>
      </c>
      <c r="J6" s="431"/>
      <c r="K6" s="431"/>
      <c r="L6" s="431"/>
      <c r="M6" s="431"/>
      <c r="N6" s="431"/>
      <c r="O6" s="431"/>
    </row>
    <row r="7" spans="1:16" s="209" customFormat="1" ht="20.100000000000001" customHeight="1" x14ac:dyDescent="0.25">
      <c r="A7" s="62" t="s">
        <v>324</v>
      </c>
      <c r="B7" s="431"/>
      <c r="C7" s="431"/>
      <c r="D7" s="431"/>
      <c r="E7" s="431"/>
      <c r="F7" s="431"/>
      <c r="G7" s="431"/>
      <c r="H7" s="431"/>
      <c r="I7" s="140" t="s">
        <v>323</v>
      </c>
      <c r="J7" s="431"/>
      <c r="K7" s="431"/>
      <c r="L7" s="431"/>
      <c r="M7" s="431"/>
      <c r="N7" s="431"/>
      <c r="O7" s="431"/>
    </row>
    <row r="8" spans="1:16" s="209" customFormat="1" ht="20.100000000000001" customHeight="1" x14ac:dyDescent="0.25">
      <c r="A8" s="62" t="s">
        <v>322</v>
      </c>
      <c r="B8" s="431"/>
      <c r="C8" s="431"/>
      <c r="D8" s="141" t="s">
        <v>321</v>
      </c>
      <c r="E8" s="431"/>
      <c r="F8" s="431"/>
      <c r="G8" s="431"/>
      <c r="H8" s="431"/>
      <c r="I8" s="140" t="s">
        <v>320</v>
      </c>
      <c r="J8" s="431"/>
      <c r="K8" s="431"/>
      <c r="L8" s="525" t="s">
        <v>319</v>
      </c>
      <c r="M8" s="525"/>
      <c r="N8" s="431"/>
      <c r="O8" s="431"/>
    </row>
    <row r="9" spans="1:16" s="209" customFormat="1" ht="20.100000000000001" customHeight="1" x14ac:dyDescent="0.25">
      <c r="A9" s="62" t="s">
        <v>381</v>
      </c>
      <c r="B9" s="431">
        <f>'QUOTE FORM'!$J$2</f>
        <v>0</v>
      </c>
      <c r="C9" s="431"/>
      <c r="D9" s="141" t="s">
        <v>380</v>
      </c>
      <c r="E9" s="431"/>
      <c r="F9" s="431"/>
      <c r="G9" s="431"/>
      <c r="H9" s="431"/>
      <c r="I9" s="140" t="s">
        <v>379</v>
      </c>
      <c r="J9" s="388"/>
      <c r="K9" s="388"/>
      <c r="L9" s="388"/>
      <c r="M9" s="388"/>
      <c r="N9" s="388"/>
      <c r="O9" s="388"/>
    </row>
    <row r="10" spans="1:16" s="209" customFormat="1" ht="5.0999999999999996" customHeight="1" x14ac:dyDescent="0.25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</row>
    <row r="11" spans="1:16" s="209" customFormat="1" ht="18" customHeight="1" x14ac:dyDescent="0.25">
      <c r="A11" s="220" t="s">
        <v>317</v>
      </c>
      <c r="B11" s="215" t="s">
        <v>315</v>
      </c>
      <c r="C11" s="216" t="s">
        <v>314</v>
      </c>
      <c r="D11" s="216" t="s">
        <v>313</v>
      </c>
      <c r="E11" s="215" t="s">
        <v>312</v>
      </c>
      <c r="F11" s="534" t="s">
        <v>311</v>
      </c>
      <c r="G11" s="534"/>
      <c r="H11" s="534"/>
      <c r="I11" s="534" t="s">
        <v>310</v>
      </c>
      <c r="J11" s="534"/>
      <c r="K11" s="534"/>
      <c r="L11" s="534"/>
      <c r="M11" s="534"/>
      <c r="N11" s="534"/>
      <c r="O11" s="534"/>
      <c r="P11" s="210"/>
    </row>
    <row r="12" spans="1:16" s="209" customFormat="1" ht="18" customHeight="1" x14ac:dyDescent="0.25">
      <c r="A12" s="537" t="s">
        <v>309</v>
      </c>
      <c r="B12" s="213"/>
      <c r="C12" s="213"/>
      <c r="D12" s="213"/>
      <c r="E12" s="213"/>
      <c r="F12" s="542"/>
      <c r="G12" s="542"/>
      <c r="H12" s="542"/>
      <c r="I12" s="542"/>
      <c r="J12" s="542"/>
      <c r="K12" s="542"/>
      <c r="L12" s="542"/>
      <c r="M12" s="542"/>
      <c r="N12" s="542"/>
      <c r="O12" s="543"/>
      <c r="P12" s="210"/>
    </row>
    <row r="13" spans="1:16" s="209" customFormat="1" ht="18" customHeight="1" x14ac:dyDescent="0.25">
      <c r="A13" s="538"/>
      <c r="B13" s="213"/>
      <c r="C13" s="213"/>
      <c r="D13" s="213"/>
      <c r="E13" s="213"/>
      <c r="F13" s="529"/>
      <c r="G13" s="529"/>
      <c r="H13" s="529"/>
      <c r="I13" s="544"/>
      <c r="J13" s="544"/>
      <c r="K13" s="544"/>
      <c r="L13" s="544"/>
      <c r="M13" s="544"/>
      <c r="N13" s="544"/>
      <c r="O13" s="545"/>
      <c r="P13" s="210"/>
    </row>
    <row r="14" spans="1:16" s="209" customFormat="1" ht="18" customHeight="1" x14ac:dyDescent="0.25">
      <c r="A14" s="538"/>
      <c r="B14" s="213"/>
      <c r="C14" s="213"/>
      <c r="D14" s="213"/>
      <c r="E14" s="213"/>
      <c r="F14" s="529"/>
      <c r="G14" s="529"/>
      <c r="H14" s="529"/>
      <c r="I14" s="529"/>
      <c r="J14" s="529"/>
      <c r="K14" s="529"/>
      <c r="L14" s="529"/>
      <c r="M14" s="529"/>
      <c r="N14" s="529"/>
      <c r="O14" s="541"/>
      <c r="P14" s="210"/>
    </row>
    <row r="15" spans="1:16" s="209" customFormat="1" ht="18" customHeight="1" thickBot="1" x14ac:dyDescent="0.3">
      <c r="A15" s="538"/>
      <c r="B15" s="211"/>
      <c r="C15" s="211"/>
      <c r="D15" s="211"/>
      <c r="E15" s="211"/>
      <c r="F15" s="531"/>
      <c r="G15" s="531"/>
      <c r="H15" s="531"/>
      <c r="I15" s="539"/>
      <c r="J15" s="539"/>
      <c r="K15" s="539"/>
      <c r="L15" s="539"/>
      <c r="M15" s="539"/>
      <c r="N15" s="539"/>
      <c r="O15" s="540"/>
      <c r="P15" s="210"/>
    </row>
    <row r="16" spans="1:16" s="218" customFormat="1" ht="5.0999999999999996" customHeight="1" x14ac:dyDescent="0.25">
      <c r="A16" s="574"/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219"/>
    </row>
    <row r="17" spans="1:16" s="209" customFormat="1" ht="18" customHeight="1" x14ac:dyDescent="0.25">
      <c r="A17" s="217" t="s">
        <v>316</v>
      </c>
      <c r="B17" s="215" t="s">
        <v>315</v>
      </c>
      <c r="C17" s="216" t="s">
        <v>314</v>
      </c>
      <c r="D17" s="216" t="s">
        <v>313</v>
      </c>
      <c r="E17" s="215" t="s">
        <v>312</v>
      </c>
      <c r="F17" s="534" t="s">
        <v>311</v>
      </c>
      <c r="G17" s="534"/>
      <c r="H17" s="534"/>
      <c r="I17" s="534" t="s">
        <v>310</v>
      </c>
      <c r="J17" s="534"/>
      <c r="K17" s="534"/>
      <c r="L17" s="534"/>
      <c r="M17" s="534"/>
      <c r="N17" s="534"/>
      <c r="O17" s="534"/>
      <c r="P17" s="210"/>
    </row>
    <row r="18" spans="1:16" s="209" customFormat="1" ht="18" customHeight="1" x14ac:dyDescent="0.25">
      <c r="A18" s="537" t="s">
        <v>309</v>
      </c>
      <c r="B18" s="213"/>
      <c r="C18" s="213"/>
      <c r="D18" s="213"/>
      <c r="E18" s="213"/>
      <c r="F18" s="542"/>
      <c r="G18" s="542"/>
      <c r="H18" s="542"/>
      <c r="I18" s="542"/>
      <c r="J18" s="542"/>
      <c r="K18" s="542"/>
      <c r="L18" s="542"/>
      <c r="M18" s="542"/>
      <c r="N18" s="542"/>
      <c r="O18" s="543"/>
      <c r="P18" s="210"/>
    </row>
    <row r="19" spans="1:16" s="209" customFormat="1" ht="18" customHeight="1" x14ac:dyDescent="0.25">
      <c r="A19" s="538"/>
      <c r="B19" s="213"/>
      <c r="C19" s="213"/>
      <c r="D19" s="213"/>
      <c r="E19" s="213"/>
      <c r="F19" s="529"/>
      <c r="G19" s="529"/>
      <c r="H19" s="529"/>
      <c r="I19" s="544"/>
      <c r="J19" s="544"/>
      <c r="K19" s="544"/>
      <c r="L19" s="544"/>
      <c r="M19" s="544"/>
      <c r="N19" s="544"/>
      <c r="O19" s="545"/>
      <c r="P19" s="210"/>
    </row>
    <row r="20" spans="1:16" s="209" customFormat="1" ht="18" customHeight="1" x14ac:dyDescent="0.25">
      <c r="A20" s="538"/>
      <c r="B20" s="213"/>
      <c r="C20" s="213"/>
      <c r="D20" s="213"/>
      <c r="E20" s="213"/>
      <c r="F20" s="529"/>
      <c r="G20" s="529"/>
      <c r="H20" s="529"/>
      <c r="I20" s="529"/>
      <c r="J20" s="529"/>
      <c r="K20" s="529"/>
      <c r="L20" s="529"/>
      <c r="M20" s="529"/>
      <c r="N20" s="529"/>
      <c r="O20" s="541"/>
      <c r="P20" s="210"/>
    </row>
    <row r="21" spans="1:16" s="209" customFormat="1" ht="18" customHeight="1" thickBot="1" x14ac:dyDescent="0.3">
      <c r="A21" s="538"/>
      <c r="B21" s="211"/>
      <c r="C21" s="211"/>
      <c r="D21" s="211"/>
      <c r="E21" s="211"/>
      <c r="F21" s="531"/>
      <c r="G21" s="531"/>
      <c r="H21" s="531"/>
      <c r="I21" s="539"/>
      <c r="J21" s="539"/>
      <c r="K21" s="539"/>
      <c r="L21" s="539"/>
      <c r="M21" s="539"/>
      <c r="N21" s="539"/>
      <c r="O21" s="540"/>
      <c r="P21" s="210"/>
    </row>
    <row r="22" spans="1:16" ht="6" customHeight="1" thickBot="1" x14ac:dyDescent="0.3">
      <c r="A22" s="549">
        <v>3</v>
      </c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</row>
    <row r="23" spans="1:16" s="142" customFormat="1" ht="20.100000000000001" customHeight="1" x14ac:dyDescent="0.25">
      <c r="A23" s="569" t="s">
        <v>308</v>
      </c>
      <c r="B23" s="570"/>
      <c r="C23" s="570"/>
      <c r="D23" s="570"/>
      <c r="E23" s="581"/>
      <c r="F23" s="585"/>
      <c r="G23" s="569" t="s">
        <v>307</v>
      </c>
      <c r="H23" s="570"/>
      <c r="I23" s="570"/>
      <c r="J23" s="570"/>
      <c r="K23" s="570"/>
      <c r="L23" s="570"/>
      <c r="M23" s="570"/>
      <c r="N23" s="571"/>
      <c r="O23" s="207"/>
    </row>
    <row r="24" spans="1:16" s="142" customFormat="1" ht="20.100000000000001" customHeight="1" x14ac:dyDescent="0.25">
      <c r="A24" s="578" t="s">
        <v>375</v>
      </c>
      <c r="B24" s="579"/>
      <c r="C24" s="579"/>
      <c r="D24" s="579"/>
      <c r="E24" s="580"/>
      <c r="F24" s="585"/>
      <c r="G24" s="173"/>
      <c r="H24" s="559" t="str">
        <f>'QUOTE FORM'!$H$51</f>
        <v>*</v>
      </c>
      <c r="I24" s="559"/>
      <c r="J24" s="205">
        <f>'QUOTE FORM'!$L$51</f>
        <v>0</v>
      </c>
      <c r="K24" s="558" t="str">
        <f>'QUOTE FORM'!$A$33</f>
        <v>*</v>
      </c>
      <c r="L24" s="559"/>
      <c r="M24" s="559"/>
      <c r="N24" s="374">
        <f>'QUOTE FORM'!$F$33</f>
        <v>0</v>
      </c>
      <c r="O24" s="170"/>
    </row>
    <row r="25" spans="1:16" s="142" customFormat="1" ht="20.100000000000001" customHeight="1" x14ac:dyDescent="0.25">
      <c r="A25" s="560" t="s">
        <v>374</v>
      </c>
      <c r="B25" s="489"/>
      <c r="C25" s="489"/>
      <c r="D25" s="489"/>
      <c r="E25" s="561"/>
      <c r="F25" s="585"/>
      <c r="G25" s="173"/>
      <c r="H25" s="559" t="str">
        <f>'QUOTE FORM'!$H$52</f>
        <v>*</v>
      </c>
      <c r="I25" s="559"/>
      <c r="J25" s="206">
        <f>'QUOTE FORM'!$L$52</f>
        <v>0</v>
      </c>
      <c r="K25" s="487" t="str">
        <f>'QUOTE FORM'!$A$34</f>
        <v>*</v>
      </c>
      <c r="L25" s="488"/>
      <c r="M25" s="488"/>
      <c r="N25" s="206">
        <f>'QUOTE FORM'!$F$34</f>
        <v>0</v>
      </c>
      <c r="O25" s="170"/>
    </row>
    <row r="26" spans="1:16" s="142" customFormat="1" ht="20.100000000000001" customHeight="1" x14ac:dyDescent="0.25">
      <c r="A26" s="560" t="s">
        <v>404</v>
      </c>
      <c r="B26" s="489"/>
      <c r="C26" s="489"/>
      <c r="D26" s="489"/>
      <c r="E26" s="561"/>
      <c r="F26" s="585"/>
      <c r="G26" s="173"/>
      <c r="H26" s="559" t="str">
        <f>'QUOTE FORM'!$H$53</f>
        <v>*</v>
      </c>
      <c r="I26" s="559"/>
      <c r="J26" s="206">
        <f>'QUOTE FORM'!$L$53</f>
        <v>0</v>
      </c>
      <c r="K26" s="487" t="str">
        <f>'QUOTE FORM'!$A$40</f>
        <v>*</v>
      </c>
      <c r="L26" s="488"/>
      <c r="M26" s="488"/>
      <c r="N26" s="205">
        <f>'QUOTE FORM'!$F$40</f>
        <v>0</v>
      </c>
      <c r="O26" s="170"/>
    </row>
    <row r="27" spans="1:16" s="142" customFormat="1" ht="20.100000000000001" customHeight="1" x14ac:dyDescent="0.25">
      <c r="A27" s="560" t="s">
        <v>403</v>
      </c>
      <c r="B27" s="489"/>
      <c r="C27" s="489"/>
      <c r="D27" s="489"/>
      <c r="E27" s="561"/>
      <c r="F27" s="585"/>
      <c r="G27" s="173"/>
      <c r="H27" s="559" t="str">
        <f>'QUOTE FORM'!$H$39</f>
        <v>*</v>
      </c>
      <c r="I27" s="559"/>
      <c r="J27" s="206">
        <f>'QUOTE FORM'!$L$39</f>
        <v>0</v>
      </c>
      <c r="K27" s="487" t="str">
        <f>'QUOTE FORM'!$A$41</f>
        <v>*</v>
      </c>
      <c r="L27" s="488"/>
      <c r="M27" s="488"/>
      <c r="N27" s="205">
        <f>'QUOTE FORM'!$F$41</f>
        <v>0</v>
      </c>
      <c r="O27" s="170"/>
    </row>
    <row r="28" spans="1:16" s="142" customFormat="1" ht="20.100000000000001" customHeight="1" x14ac:dyDescent="0.25">
      <c r="A28" s="560" t="s">
        <v>402</v>
      </c>
      <c r="B28" s="489"/>
      <c r="C28" s="489"/>
      <c r="D28" s="489"/>
      <c r="E28" s="561"/>
      <c r="F28" s="585"/>
      <c r="G28" s="173"/>
      <c r="H28" s="559" t="str">
        <f>'QUOTE FORM'!$H$40</f>
        <v>*</v>
      </c>
      <c r="I28" s="559"/>
      <c r="J28" s="206">
        <f>'QUOTE FORM'!$L$40</f>
        <v>0</v>
      </c>
      <c r="K28" s="487" t="str">
        <f>'QUOTE FORM'!$A$47</f>
        <v>*</v>
      </c>
      <c r="L28" s="488"/>
      <c r="M28" s="488"/>
      <c r="N28" s="206">
        <f>'QUOTE FORM'!$F$47</f>
        <v>0</v>
      </c>
      <c r="O28" s="170"/>
    </row>
    <row r="29" spans="1:16" s="142" customFormat="1" ht="20.100000000000001" customHeight="1" x14ac:dyDescent="0.25">
      <c r="A29" s="560" t="s">
        <v>370</v>
      </c>
      <c r="B29" s="489"/>
      <c r="C29" s="489"/>
      <c r="D29" s="489"/>
      <c r="E29" s="561"/>
      <c r="F29" s="585"/>
      <c r="G29" s="173"/>
      <c r="H29" s="559" t="str">
        <f>'QUOTE FORM'!$H$41</f>
        <v>*</v>
      </c>
      <c r="I29" s="559"/>
      <c r="J29" s="206">
        <f>'QUOTE FORM'!$L$41</f>
        <v>0</v>
      </c>
      <c r="K29" s="487" t="str">
        <f>'QUOTE FORM'!$A$48</f>
        <v>*</v>
      </c>
      <c r="L29" s="488"/>
      <c r="M29" s="488"/>
      <c r="N29" s="206">
        <f>'QUOTE FORM'!$F$48</f>
        <v>0</v>
      </c>
      <c r="O29" s="170"/>
    </row>
    <row r="30" spans="1:16" s="142" customFormat="1" ht="20.100000000000001" customHeight="1" x14ac:dyDescent="0.25">
      <c r="A30" s="535" t="s">
        <v>300</v>
      </c>
      <c r="B30" s="530"/>
      <c r="C30" s="530"/>
      <c r="D30" s="530"/>
      <c r="E30" s="536"/>
      <c r="F30" s="585"/>
      <c r="G30" s="173"/>
      <c r="H30" s="488" t="str">
        <f>'QUOTE FORM'!$H$42</f>
        <v>*</v>
      </c>
      <c r="I30" s="488"/>
      <c r="J30" s="206">
        <f>'QUOTE FORM'!$L$42</f>
        <v>0</v>
      </c>
      <c r="K30" s="487" t="str">
        <f>'QUOTE FORM'!$H$27</f>
        <v>*</v>
      </c>
      <c r="L30" s="488"/>
      <c r="M30" s="488"/>
      <c r="N30" s="206">
        <f>'QUOTE FORM'!$L$27</f>
        <v>0</v>
      </c>
      <c r="O30" s="170"/>
    </row>
    <row r="31" spans="1:16" s="142" customFormat="1" ht="20.100000000000001" customHeight="1" x14ac:dyDescent="0.25">
      <c r="A31" s="562" t="s">
        <v>401</v>
      </c>
      <c r="B31" s="563"/>
      <c r="C31" s="563"/>
      <c r="D31" s="563"/>
      <c r="E31" s="564"/>
      <c r="F31" s="585"/>
      <c r="G31" s="173"/>
      <c r="H31" s="488" t="str">
        <f>'QUOTE FORM'!$H$43</f>
        <v>*</v>
      </c>
      <c r="I31" s="488"/>
      <c r="J31" s="206">
        <f>'QUOTE FORM'!$L$43</f>
        <v>0</v>
      </c>
      <c r="K31" s="487" t="str">
        <f>'QUOTE FORM'!$H$28</f>
        <v>*</v>
      </c>
      <c r="L31" s="488"/>
      <c r="M31" s="488"/>
      <c r="N31" s="206">
        <f>'QUOTE FORM'!$L$28</f>
        <v>0</v>
      </c>
      <c r="O31" s="170"/>
    </row>
    <row r="32" spans="1:16" s="142" customFormat="1" ht="20.100000000000001" customHeight="1" thickBot="1" x14ac:dyDescent="0.3">
      <c r="A32" s="565"/>
      <c r="B32" s="521"/>
      <c r="C32" s="521"/>
      <c r="D32" s="521"/>
      <c r="E32" s="566"/>
      <c r="F32" s="585"/>
      <c r="G32" s="173"/>
      <c r="H32" s="488" t="str">
        <f>'QUOTE FORM'!$H$44</f>
        <v>*</v>
      </c>
      <c r="I32" s="488"/>
      <c r="J32" s="206">
        <f>'QUOTE FORM'!$L$44</f>
        <v>0</v>
      </c>
      <c r="K32" s="487" t="str">
        <f>'QUOTE FORM'!$H$35</f>
        <v>*</v>
      </c>
      <c r="L32" s="488"/>
      <c r="M32" s="488"/>
      <c r="N32" s="206">
        <f>'QUOTE FORM'!$L$35</f>
        <v>0</v>
      </c>
      <c r="O32" s="170"/>
    </row>
    <row r="33" spans="1:19" s="142" customFormat="1" ht="20.100000000000001" customHeight="1" x14ac:dyDescent="0.25">
      <c r="A33" s="569" t="s">
        <v>298</v>
      </c>
      <c r="B33" s="570"/>
      <c r="C33" s="570"/>
      <c r="D33" s="571"/>
      <c r="E33" s="207"/>
      <c r="F33" s="585"/>
      <c r="G33" s="173"/>
      <c r="H33" s="488" t="str">
        <f>'QUOTE FORM'!$H$45</f>
        <v>*</v>
      </c>
      <c r="I33" s="488"/>
      <c r="J33" s="206">
        <f>'QUOTE FORM'!$L$45</f>
        <v>0</v>
      </c>
      <c r="K33" s="487" t="str">
        <f>'QUOTE FORM'!$H$36</f>
        <v>*</v>
      </c>
      <c r="L33" s="488"/>
      <c r="M33" s="488"/>
      <c r="N33" s="206">
        <f>'QUOTE FORM'!$L$36</f>
        <v>0</v>
      </c>
      <c r="O33" s="170"/>
    </row>
    <row r="34" spans="1:19" s="142" customFormat="1" ht="20.100000000000001" customHeight="1" x14ac:dyDescent="0.25">
      <c r="A34" s="575" t="s">
        <v>297</v>
      </c>
      <c r="B34" s="576"/>
      <c r="C34" s="576"/>
      <c r="D34" s="577"/>
      <c r="E34" s="197">
        <f>'QUOTE FORM'!$H$6</f>
        <v>0</v>
      </c>
      <c r="F34" s="585"/>
      <c r="G34" s="173"/>
      <c r="H34" s="488" t="str">
        <f>'QUOTE FORM'!$H$46</f>
        <v>*</v>
      </c>
      <c r="I34" s="488"/>
      <c r="J34" s="206">
        <f>'QUOTE FORM'!$L$46</f>
        <v>0</v>
      </c>
      <c r="K34" s="487" t="str">
        <f>'QUOTE FORM'!$H$47</f>
        <v>*</v>
      </c>
      <c r="L34" s="488"/>
      <c r="M34" s="488"/>
      <c r="N34" s="206">
        <f>'QUOTE FORM'!$L$47</f>
        <v>0</v>
      </c>
      <c r="O34" s="170"/>
    </row>
    <row r="35" spans="1:19" s="142" customFormat="1" ht="20.100000000000001" customHeight="1" x14ac:dyDescent="0.25">
      <c r="A35" s="567" t="s">
        <v>878</v>
      </c>
      <c r="B35" s="567"/>
      <c r="C35" s="567"/>
      <c r="D35" s="568"/>
      <c r="E35" s="197">
        <f>'QUOTE FORM'!$H$8</f>
        <v>0</v>
      </c>
      <c r="F35" s="585"/>
      <c r="G35" s="173"/>
      <c r="H35" s="488" t="str">
        <f>'QUOTE FORM'!A23</f>
        <v>*</v>
      </c>
      <c r="I35" s="488"/>
      <c r="J35" s="206">
        <f>'QUOTE FORM'!$F$23</f>
        <v>0</v>
      </c>
      <c r="K35" s="487" t="str">
        <f>'QUOTE FORM'!$H$48</f>
        <v>*</v>
      </c>
      <c r="L35" s="488"/>
      <c r="M35" s="488"/>
      <c r="N35" s="206">
        <f>'QUOTE FORM'!$L$48</f>
        <v>0</v>
      </c>
      <c r="O35" s="170"/>
    </row>
    <row r="36" spans="1:19" s="142" customFormat="1" ht="20.100000000000001" customHeight="1" x14ac:dyDescent="0.25">
      <c r="A36" s="572" t="s">
        <v>877</v>
      </c>
      <c r="B36" s="567"/>
      <c r="C36" s="567"/>
      <c r="D36" s="568"/>
      <c r="E36" s="185">
        <v>0</v>
      </c>
      <c r="F36" s="585"/>
      <c r="G36" s="173"/>
      <c r="H36" s="488" t="str">
        <f>'QUOTE FORM'!$A$24</f>
        <v>*</v>
      </c>
      <c r="I36" s="488"/>
      <c r="J36" s="206">
        <f>'QUOTE FORM'!$F$24</f>
        <v>0</v>
      </c>
      <c r="K36" s="487" t="str">
        <f>'QUOTE FORM'!$H$54</f>
        <v>*</v>
      </c>
      <c r="L36" s="488"/>
      <c r="M36" s="488"/>
      <c r="N36" s="206">
        <f>'QUOTE FORM'!$L$54</f>
        <v>0</v>
      </c>
      <c r="O36" s="170"/>
    </row>
    <row r="37" spans="1:19" s="142" customFormat="1" ht="20.100000000000001" customHeight="1" x14ac:dyDescent="0.25">
      <c r="A37" s="510" t="s">
        <v>296</v>
      </c>
      <c r="B37" s="511"/>
      <c r="C37" s="511"/>
      <c r="D37" s="557"/>
      <c r="E37" s="185"/>
      <c r="F37" s="585"/>
      <c r="G37" s="173"/>
      <c r="H37" s="489" t="s">
        <v>295</v>
      </c>
      <c r="I37" s="489"/>
      <c r="J37" s="489"/>
      <c r="K37" s="489"/>
      <c r="L37" s="489"/>
      <c r="M37" s="489"/>
      <c r="N37" s="205">
        <f>SUM(C38:C57,E38:E57,J24:J36,N24:N36)</f>
        <v>0</v>
      </c>
      <c r="O37" s="170"/>
    </row>
    <row r="38" spans="1:19" s="142" customFormat="1" ht="20.100000000000001" customHeight="1" x14ac:dyDescent="0.25">
      <c r="A38" s="558" t="str">
        <f>'QUOTE FORM'!H17</f>
        <v>*</v>
      </c>
      <c r="B38" s="559"/>
      <c r="C38" s="185">
        <f>'QUOTE FORM'!$L$17</f>
        <v>0</v>
      </c>
      <c r="D38" s="371" t="str">
        <f>'QUOTE FORM'!$A$17</f>
        <v>*</v>
      </c>
      <c r="E38" s="185">
        <f>'QUOTE FORM'!$F$17</f>
        <v>0</v>
      </c>
      <c r="F38" s="585"/>
      <c r="G38" s="501" t="s">
        <v>294</v>
      </c>
      <c r="H38" s="502"/>
      <c r="I38" s="502"/>
      <c r="J38" s="502"/>
      <c r="K38" s="502"/>
      <c r="L38" s="502"/>
      <c r="M38" s="502"/>
      <c r="N38" s="203" t="s">
        <v>293</v>
      </c>
      <c r="O38" s="167">
        <f>SUM(E34+E35+E36+N37)</f>
        <v>0</v>
      </c>
    </row>
    <row r="39" spans="1:19" s="142" customFormat="1" ht="20.100000000000001" customHeight="1" x14ac:dyDescent="0.25">
      <c r="A39" s="558" t="str">
        <f>'QUOTE FORM'!H18</f>
        <v>*</v>
      </c>
      <c r="B39" s="559"/>
      <c r="C39" s="185">
        <f>'QUOTE FORM'!$L$18</f>
        <v>0</v>
      </c>
      <c r="D39" s="371" t="str">
        <f>'QUOTE FORM'!$A$18</f>
        <v>*</v>
      </c>
      <c r="E39" s="185">
        <f>'QUOTE FORM'!$F$18</f>
        <v>0</v>
      </c>
      <c r="F39" s="585"/>
      <c r="G39" s="510" t="s">
        <v>292</v>
      </c>
      <c r="H39" s="511"/>
      <c r="I39" s="511"/>
      <c r="J39" s="511"/>
      <c r="K39" s="511"/>
      <c r="L39" s="511"/>
      <c r="M39" s="511"/>
      <c r="N39" s="201" t="s">
        <v>291</v>
      </c>
      <c r="O39" s="202">
        <f>'QUOTE FORM'!$L$64</f>
        <v>0</v>
      </c>
    </row>
    <row r="40" spans="1:19" s="142" customFormat="1" ht="20.100000000000001" customHeight="1" x14ac:dyDescent="0.25">
      <c r="A40" s="558" t="str">
        <f>'QUOTE FORM'!H19</f>
        <v>*</v>
      </c>
      <c r="B40" s="559"/>
      <c r="C40" s="185">
        <f>'QUOTE FORM'!$L$19</f>
        <v>0</v>
      </c>
      <c r="D40" s="371" t="str">
        <f>'QUOTE FORM'!$A$19</f>
        <v>*</v>
      </c>
      <c r="E40" s="185">
        <f>'QUOTE FORM'!$F$19</f>
        <v>0</v>
      </c>
      <c r="F40" s="585"/>
      <c r="G40" s="510" t="s">
        <v>290</v>
      </c>
      <c r="H40" s="511"/>
      <c r="I40" s="511"/>
      <c r="J40" s="511"/>
      <c r="K40" s="511"/>
      <c r="L40" s="511"/>
      <c r="M40" s="511"/>
      <c r="N40" s="201" t="s">
        <v>289</v>
      </c>
      <c r="O40" s="294">
        <f>O38-O39</f>
        <v>0</v>
      </c>
    </row>
    <row r="41" spans="1:19" s="142" customFormat="1" ht="20.100000000000001" customHeight="1" x14ac:dyDescent="0.25">
      <c r="A41" s="558" t="str">
        <f>'QUOTE FORM'!H20</f>
        <v>*</v>
      </c>
      <c r="B41" s="559"/>
      <c r="C41" s="185">
        <f>'QUOTE FORM'!$L$20</f>
        <v>0</v>
      </c>
      <c r="D41" s="371" t="str">
        <f>'QUOTE FORM'!$A$20</f>
        <v>*</v>
      </c>
      <c r="E41" s="185">
        <f>'QUOTE FORM'!$F$20</f>
        <v>0</v>
      </c>
      <c r="F41" s="585"/>
      <c r="G41" s="535" t="s">
        <v>288</v>
      </c>
      <c r="H41" s="530"/>
      <c r="I41" s="530"/>
      <c r="J41" s="530"/>
      <c r="K41" s="530"/>
      <c r="L41" s="530"/>
      <c r="M41" s="530"/>
      <c r="N41" s="164" t="s">
        <v>287</v>
      </c>
      <c r="O41" s="185">
        <v>0</v>
      </c>
    </row>
    <row r="42" spans="1:19" s="142" customFormat="1" ht="20.100000000000001" customHeight="1" x14ac:dyDescent="0.25">
      <c r="A42" s="558" t="str">
        <f>'QUOTE FORM'!H21</f>
        <v>*</v>
      </c>
      <c r="B42" s="559"/>
      <c r="C42" s="185">
        <f>'QUOTE FORM'!$L$21</f>
        <v>0</v>
      </c>
      <c r="D42" s="371" t="str">
        <f>'QUOTE FORM'!$A$21</f>
        <v>*</v>
      </c>
      <c r="E42" s="185">
        <f>'QUOTE FORM'!$F$21</f>
        <v>0</v>
      </c>
      <c r="F42" s="585"/>
      <c r="G42" s="508" t="s">
        <v>286</v>
      </c>
      <c r="H42" s="509"/>
      <c r="I42" s="509"/>
      <c r="J42" s="509"/>
      <c r="K42" s="509"/>
      <c r="L42" s="509"/>
      <c r="M42" s="509"/>
      <c r="N42" s="293">
        <v>5</v>
      </c>
      <c r="O42" s="190">
        <f>O40-O41</f>
        <v>0</v>
      </c>
    </row>
    <row r="43" spans="1:19" s="142" customFormat="1" ht="20.100000000000001" customHeight="1" x14ac:dyDescent="0.25">
      <c r="A43" s="558" t="str">
        <f>'QUOTE FORM'!H22</f>
        <v>*</v>
      </c>
      <c r="B43" s="559"/>
      <c r="C43" s="185">
        <f>'QUOTE FORM'!$L$22</f>
        <v>0</v>
      </c>
      <c r="D43" s="371" t="str">
        <f>'QUOTE FORM'!$A$22</f>
        <v>*</v>
      </c>
      <c r="E43" s="185">
        <f>'QUOTE FORM'!$F$22</f>
        <v>0</v>
      </c>
      <c r="F43" s="585"/>
      <c r="G43" s="510" t="s">
        <v>400</v>
      </c>
      <c r="H43" s="511"/>
      <c r="I43" s="511"/>
      <c r="J43" s="511"/>
      <c r="K43" s="511"/>
      <c r="L43" s="512">
        <f>O42-Q44</f>
        <v>0</v>
      </c>
      <c r="M43" s="513"/>
      <c r="N43" s="198" t="s">
        <v>284</v>
      </c>
      <c r="O43" s="292">
        <f>SUM(O42-Q44)*0.055</f>
        <v>0</v>
      </c>
      <c r="R43" s="193"/>
      <c r="S43" s="192"/>
    </row>
    <row r="44" spans="1:19" s="142" customFormat="1" ht="20.100000000000001" customHeight="1" x14ac:dyDescent="0.25">
      <c r="A44" s="558" t="str">
        <f>'QUOTE FORM'!H23</f>
        <v>*</v>
      </c>
      <c r="B44" s="559"/>
      <c r="C44" s="185">
        <f>'QUOTE FORM'!$L$23</f>
        <v>0</v>
      </c>
      <c r="D44" s="371" t="str">
        <f>'QUOTE FORM'!$A$27</f>
        <v>*</v>
      </c>
      <c r="E44" s="185">
        <f>'QUOTE FORM'!$F$27</f>
        <v>0</v>
      </c>
      <c r="F44" s="585"/>
      <c r="G44" s="599" t="s">
        <v>399</v>
      </c>
      <c r="H44" s="600"/>
      <c r="I44" s="600"/>
      <c r="J44" s="600"/>
      <c r="K44" s="600"/>
      <c r="L44" s="512">
        <f>Q44</f>
        <v>0</v>
      </c>
      <c r="M44" s="513"/>
      <c r="N44" s="198" t="s">
        <v>282</v>
      </c>
      <c r="O44" s="185">
        <f>SUM(Q44*0.055)</f>
        <v>0</v>
      </c>
      <c r="Q44" s="272">
        <f>R44-R45</f>
        <v>0</v>
      </c>
      <c r="R44" s="193">
        <v>0</v>
      </c>
      <c r="S44" s="192" t="s">
        <v>281</v>
      </c>
    </row>
    <row r="45" spans="1:19" s="142" customFormat="1" ht="20.100000000000001" customHeight="1" x14ac:dyDescent="0.25">
      <c r="A45" s="558" t="str">
        <f>'QUOTE FORM'!H24</f>
        <v>*</v>
      </c>
      <c r="B45" s="559"/>
      <c r="C45" s="185">
        <f>'QUOTE FORM'!$L$24</f>
        <v>0</v>
      </c>
      <c r="D45" s="371" t="str">
        <f>'QUOTE FORM'!$A$28</f>
        <v>*</v>
      </c>
      <c r="E45" s="185">
        <f>'QUOTE FORM'!$F$28</f>
        <v>0</v>
      </c>
      <c r="F45" s="585"/>
      <c r="G45" s="508" t="s">
        <v>359</v>
      </c>
      <c r="H45" s="509"/>
      <c r="I45" s="509"/>
      <c r="J45" s="509"/>
      <c r="K45" s="509"/>
      <c r="L45" s="509"/>
      <c r="M45" s="509"/>
      <c r="N45" s="553"/>
      <c r="O45" s="586">
        <f>N46+N47+N48+N49</f>
        <v>188.5</v>
      </c>
      <c r="R45" s="193">
        <v>0</v>
      </c>
      <c r="S45" s="192" t="s">
        <v>279</v>
      </c>
    </row>
    <row r="46" spans="1:19" s="142" customFormat="1" ht="20.100000000000001" customHeight="1" x14ac:dyDescent="0.25">
      <c r="A46" s="558" t="str">
        <f>'QUOTE FORM'!H25</f>
        <v>*</v>
      </c>
      <c r="B46" s="559"/>
      <c r="C46" s="185">
        <f>'QUOTE FORM'!$L$25</f>
        <v>0</v>
      </c>
      <c r="D46" s="371" t="str">
        <f>'QUOTE FORM'!$A$29</f>
        <v>*</v>
      </c>
      <c r="E46" s="185">
        <f>'QUOTE FORM'!$F$29</f>
        <v>0</v>
      </c>
      <c r="F46" s="585"/>
      <c r="G46" s="173"/>
      <c r="H46" s="489" t="s">
        <v>398</v>
      </c>
      <c r="I46" s="489"/>
      <c r="J46" s="489"/>
      <c r="K46" s="489"/>
      <c r="L46" s="489"/>
      <c r="M46" s="489"/>
      <c r="N46" s="191">
        <v>0</v>
      </c>
      <c r="O46" s="587"/>
    </row>
    <row r="47" spans="1:19" s="142" customFormat="1" ht="20.100000000000001" customHeight="1" x14ac:dyDescent="0.25">
      <c r="A47" s="558" t="str">
        <f>'QUOTE FORM'!H26</f>
        <v>*</v>
      </c>
      <c r="B47" s="559"/>
      <c r="C47" s="185">
        <f>'QUOTE FORM'!$L$26</f>
        <v>0</v>
      </c>
      <c r="D47" s="371" t="str">
        <f>'QUOTE FORM'!$A$30</f>
        <v>*</v>
      </c>
      <c r="E47" s="185">
        <f>'QUOTE FORM'!$F$30</f>
        <v>0</v>
      </c>
      <c r="F47" s="585"/>
      <c r="G47" s="173"/>
      <c r="H47" s="489" t="s">
        <v>397</v>
      </c>
      <c r="I47" s="489"/>
      <c r="J47" s="489"/>
      <c r="K47" s="489"/>
      <c r="L47" s="489"/>
      <c r="M47" s="489"/>
      <c r="N47" s="191">
        <v>0</v>
      </c>
      <c r="O47" s="587"/>
    </row>
    <row r="48" spans="1:19" s="142" customFormat="1" ht="20.100000000000001" customHeight="1" x14ac:dyDescent="0.25">
      <c r="A48" s="558" t="str">
        <f>'QUOTE FORM'!H31</f>
        <v>*</v>
      </c>
      <c r="B48" s="559"/>
      <c r="C48" s="185">
        <f>'QUOTE FORM'!$L$31</f>
        <v>0</v>
      </c>
      <c r="D48" s="371" t="str">
        <f>'QUOTE FORM'!$A$31</f>
        <v>*</v>
      </c>
      <c r="E48" s="185">
        <f>'QUOTE FORM'!$F$31</f>
        <v>0</v>
      </c>
      <c r="F48" s="585"/>
      <c r="G48" s="173"/>
      <c r="H48" s="489" t="s">
        <v>396</v>
      </c>
      <c r="I48" s="489"/>
      <c r="J48" s="489"/>
      <c r="K48" s="489"/>
      <c r="L48" s="489"/>
      <c r="M48" s="489"/>
      <c r="N48" s="191">
        <v>0</v>
      </c>
      <c r="O48" s="587"/>
      <c r="Q48" s="193"/>
    </row>
    <row r="49" spans="1:17" s="142" customFormat="1" ht="20.100000000000001" customHeight="1" x14ac:dyDescent="0.25">
      <c r="A49" s="558" t="str">
        <f>'QUOTE FORM'!H32</f>
        <v>*</v>
      </c>
      <c r="B49" s="559"/>
      <c r="C49" s="185">
        <f>'QUOTE FORM'!$L$32</f>
        <v>0</v>
      </c>
      <c r="D49" s="371" t="str">
        <f>'QUOTE FORM'!$A$32</f>
        <v>*</v>
      </c>
      <c r="E49" s="185">
        <f>'QUOTE FORM'!$F$32</f>
        <v>0</v>
      </c>
      <c r="F49" s="585"/>
      <c r="G49" s="173"/>
      <c r="H49" s="489" t="s">
        <v>395</v>
      </c>
      <c r="I49" s="489"/>
      <c r="J49" s="489"/>
      <c r="K49" s="489"/>
      <c r="L49" s="489"/>
      <c r="M49" s="489"/>
      <c r="N49" s="191">
        <v>188.5</v>
      </c>
      <c r="O49" s="587"/>
      <c r="Q49" s="193"/>
    </row>
    <row r="50" spans="1:17" s="142" customFormat="1" ht="20.100000000000001" customHeight="1" x14ac:dyDescent="0.25">
      <c r="A50" s="558" t="str">
        <f>'QUOTE FORM'!H33</f>
        <v>*</v>
      </c>
      <c r="B50" s="559"/>
      <c r="C50" s="185">
        <f>'QUOTE FORM'!$L$33</f>
        <v>0</v>
      </c>
      <c r="D50" s="371" t="str">
        <f>'QUOTE FORM'!$A$44</f>
        <v>*</v>
      </c>
      <c r="E50" s="185">
        <f>'QUOTE FORM'!$F$44</f>
        <v>0</v>
      </c>
      <c r="F50" s="585"/>
      <c r="G50" s="501" t="s">
        <v>394</v>
      </c>
      <c r="H50" s="502"/>
      <c r="I50" s="502"/>
      <c r="J50" s="502"/>
      <c r="K50" s="502"/>
      <c r="L50" s="502"/>
      <c r="M50" s="502"/>
      <c r="N50" s="168" t="s">
        <v>271</v>
      </c>
      <c r="O50" s="588"/>
    </row>
    <row r="51" spans="1:17" s="142" customFormat="1" ht="20.100000000000001" customHeight="1" x14ac:dyDescent="0.25">
      <c r="A51" s="558" t="str">
        <f>'QUOTE FORM'!H34</f>
        <v>*</v>
      </c>
      <c r="B51" s="559"/>
      <c r="C51" s="185">
        <f>'QUOTE FORM'!$L$34</f>
        <v>0</v>
      </c>
      <c r="D51" s="372" t="str">
        <f>'QUOTE FORM'!$A$45</f>
        <v>*</v>
      </c>
      <c r="E51" s="185">
        <f>'QUOTE FORM'!$F$45</f>
        <v>0</v>
      </c>
      <c r="F51" s="585"/>
      <c r="G51" s="508" t="s">
        <v>270</v>
      </c>
      <c r="H51" s="509"/>
      <c r="I51" s="509"/>
      <c r="J51" s="509"/>
      <c r="K51" s="509"/>
      <c r="L51" s="509"/>
      <c r="M51" s="509"/>
      <c r="N51" s="553"/>
      <c r="O51" s="589">
        <v>0</v>
      </c>
    </row>
    <row r="52" spans="1:17" s="142" customFormat="1" ht="20.100000000000001" customHeight="1" x14ac:dyDescent="0.25">
      <c r="A52" s="558" t="str">
        <f>'QUOTE FORM'!A37</f>
        <v>*</v>
      </c>
      <c r="B52" s="559"/>
      <c r="C52" s="185">
        <f>'QUOTE FORM'!$F$37</f>
        <v>0</v>
      </c>
      <c r="D52" s="372" t="str">
        <f>'QUOTE FORM'!$A$46</f>
        <v>*</v>
      </c>
      <c r="E52" s="185">
        <f>'QUOTE FORM'!$F$46</f>
        <v>0</v>
      </c>
      <c r="F52" s="585"/>
      <c r="G52" s="189"/>
      <c r="H52" s="178" t="s">
        <v>269</v>
      </c>
      <c r="I52" s="488"/>
      <c r="J52" s="488"/>
      <c r="K52" s="488"/>
      <c r="L52" s="488"/>
      <c r="M52" s="488"/>
      <c r="N52" s="503"/>
      <c r="O52" s="590"/>
    </row>
    <row r="53" spans="1:17" s="142" customFormat="1" ht="20.100000000000001" customHeight="1" x14ac:dyDescent="0.25">
      <c r="A53" s="558" t="str">
        <f>'QUOTE FORM'!A38</f>
        <v>*</v>
      </c>
      <c r="B53" s="559"/>
      <c r="C53" s="185">
        <f>'QUOTE FORM'!$F$38</f>
        <v>0</v>
      </c>
      <c r="D53" s="372" t="str">
        <f>'QUOTE FORM'!$A$54</f>
        <v>*</v>
      </c>
      <c r="E53" s="185">
        <f>'QUOTE FORM'!$F$54</f>
        <v>0</v>
      </c>
      <c r="F53" s="585"/>
      <c r="G53" s="501" t="s">
        <v>268</v>
      </c>
      <c r="H53" s="502"/>
      <c r="I53" s="502"/>
      <c r="J53" s="502"/>
      <c r="K53" s="502"/>
      <c r="L53" s="502"/>
      <c r="M53" s="502"/>
      <c r="N53" s="168" t="s">
        <v>267</v>
      </c>
      <c r="O53" s="190">
        <f>O42+O43+O44+O45+O51</f>
        <v>188.5</v>
      </c>
    </row>
    <row r="54" spans="1:17" s="142" customFormat="1" ht="20.100000000000001" customHeight="1" x14ac:dyDescent="0.25">
      <c r="A54" s="558" t="str">
        <f>'QUOTE FORM'!$A$51</f>
        <v>*</v>
      </c>
      <c r="B54" s="559"/>
      <c r="C54" s="185">
        <f>'QUOTE FORM'!$F$51</f>
        <v>0</v>
      </c>
      <c r="D54" s="372" t="str">
        <f>'QUOTE FORM'!$A$55</f>
        <v>*</v>
      </c>
      <c r="E54" s="185">
        <f>'QUOTE FORM'!$F$55</f>
        <v>0</v>
      </c>
      <c r="F54" s="585"/>
      <c r="G54" s="508" t="s">
        <v>266</v>
      </c>
      <c r="H54" s="509"/>
      <c r="I54" s="509"/>
      <c r="J54" s="509"/>
      <c r="K54" s="509"/>
      <c r="L54" s="509"/>
      <c r="M54" s="509"/>
      <c r="N54" s="164"/>
      <c r="O54" s="291"/>
    </row>
    <row r="55" spans="1:17" s="142" customFormat="1" ht="20.100000000000001" customHeight="1" x14ac:dyDescent="0.25">
      <c r="A55" s="558" t="str">
        <f>'QUOTE FORM'!$A$52</f>
        <v>*</v>
      </c>
      <c r="B55" s="559"/>
      <c r="C55" s="185">
        <f>'QUOTE FORM'!$F$52</f>
        <v>0</v>
      </c>
      <c r="D55" s="372" t="str">
        <f>'QUOTE FORM'!$A$56</f>
        <v>*</v>
      </c>
      <c r="E55" s="185">
        <f>'QUOTE FORM'!$F$56</f>
        <v>0</v>
      </c>
      <c r="F55" s="585"/>
      <c r="G55" s="173"/>
      <c r="H55" s="489" t="s">
        <v>393</v>
      </c>
      <c r="I55" s="489"/>
      <c r="J55" s="489"/>
      <c r="K55" s="489"/>
      <c r="L55" s="489"/>
      <c r="M55" s="489"/>
      <c r="N55" s="171">
        <v>0</v>
      </c>
      <c r="O55" s="290"/>
    </row>
    <row r="56" spans="1:17" s="142" customFormat="1" ht="20.100000000000001" customHeight="1" x14ac:dyDescent="0.25">
      <c r="A56" s="558" t="str">
        <f>'QUOTE FORM'!$A$53</f>
        <v>*</v>
      </c>
      <c r="B56" s="559"/>
      <c r="C56" s="185">
        <f>'QUOTE FORM'!$F$53</f>
        <v>0</v>
      </c>
      <c r="D56" s="371" t="str">
        <f>'QUOTE FORM'!$H$50</f>
        <v>*</v>
      </c>
      <c r="E56" s="185">
        <f>'QUOTE FORM'!$L$50</f>
        <v>0</v>
      </c>
      <c r="F56" s="585"/>
      <c r="G56" s="173"/>
      <c r="H56" s="489" t="s">
        <v>392</v>
      </c>
      <c r="I56" s="489"/>
      <c r="J56" s="489"/>
      <c r="K56" s="489"/>
      <c r="L56" s="489"/>
      <c r="M56" s="489"/>
      <c r="N56" s="522"/>
      <c r="O56" s="290"/>
    </row>
    <row r="57" spans="1:17" s="142" customFormat="1" ht="20.100000000000001" customHeight="1" thickBot="1" x14ac:dyDescent="0.3">
      <c r="A57" s="558" t="str">
        <f>'QUOTE FORM'!$A$39</f>
        <v>*</v>
      </c>
      <c r="B57" s="559"/>
      <c r="C57" s="185">
        <f>'QUOTE FORM'!$F$39</f>
        <v>0</v>
      </c>
      <c r="D57" s="373" t="str">
        <f>'QUOTE FORM'!$H$51</f>
        <v>*</v>
      </c>
      <c r="E57" s="185">
        <f>'QUOTE FORM'!$L$51</f>
        <v>0</v>
      </c>
      <c r="F57" s="585"/>
      <c r="G57" s="173"/>
      <c r="H57" s="530" t="s">
        <v>391</v>
      </c>
      <c r="I57" s="530"/>
      <c r="J57" s="530"/>
      <c r="K57" s="530"/>
      <c r="L57" s="180" t="s">
        <v>260</v>
      </c>
      <c r="M57" s="179" t="s">
        <v>259</v>
      </c>
      <c r="N57" s="164"/>
      <c r="O57" s="290"/>
    </row>
    <row r="58" spans="1:17" s="142" customFormat="1" ht="20.100000000000001" customHeight="1" thickBot="1" x14ac:dyDescent="0.3">
      <c r="A58" s="208"/>
      <c r="B58" s="172"/>
      <c r="C58" s="172"/>
      <c r="D58" s="172"/>
      <c r="E58" s="186"/>
      <c r="F58" s="585"/>
      <c r="G58" s="173"/>
      <c r="H58" s="507"/>
      <c r="I58" s="507"/>
      <c r="J58" s="507"/>
      <c r="K58" s="507"/>
      <c r="L58" s="176"/>
      <c r="M58" s="175"/>
      <c r="N58" s="171">
        <f>'QUOTE FORM'!$L$66</f>
        <v>0</v>
      </c>
      <c r="O58" s="290"/>
    </row>
    <row r="59" spans="1:17" s="142" customFormat="1" ht="20.100000000000001" customHeight="1" x14ac:dyDescent="0.25">
      <c r="A59" s="491" t="s">
        <v>264</v>
      </c>
      <c r="B59" s="492"/>
      <c r="C59" s="492"/>
      <c r="D59" s="492"/>
      <c r="E59" s="493"/>
      <c r="F59" s="585"/>
      <c r="G59" s="173"/>
      <c r="H59" s="500"/>
      <c r="I59" s="500"/>
      <c r="J59" s="500"/>
      <c r="K59" s="500"/>
      <c r="L59" s="176"/>
      <c r="M59" s="175"/>
      <c r="N59" s="174">
        <f>'QUOTE FORM'!$L$67</f>
        <v>0</v>
      </c>
      <c r="O59" s="290"/>
    </row>
    <row r="60" spans="1:17" s="142" customFormat="1" ht="20.100000000000001" customHeight="1" x14ac:dyDescent="0.25">
      <c r="A60" s="494" t="s">
        <v>262</v>
      </c>
      <c r="B60" s="495"/>
      <c r="C60" s="495"/>
      <c r="D60" s="495"/>
      <c r="E60" s="496"/>
      <c r="F60" s="585"/>
      <c r="G60" s="173"/>
      <c r="H60" s="500"/>
      <c r="I60" s="500"/>
      <c r="J60" s="500"/>
      <c r="K60" s="500"/>
      <c r="L60" s="176"/>
      <c r="M60" s="175"/>
      <c r="N60" s="174">
        <v>0</v>
      </c>
      <c r="O60" s="290"/>
    </row>
    <row r="61" spans="1:17" s="142" customFormat="1" ht="20.100000000000001" customHeight="1" x14ac:dyDescent="0.25">
      <c r="A61" s="558"/>
      <c r="B61" s="559"/>
      <c r="C61" s="559"/>
      <c r="D61" s="559"/>
      <c r="E61" s="598"/>
      <c r="F61" s="585"/>
      <c r="G61" s="173"/>
      <c r="H61" s="489" t="s">
        <v>348</v>
      </c>
      <c r="I61" s="489"/>
      <c r="J61" s="489"/>
      <c r="K61" s="489"/>
      <c r="L61" s="489"/>
      <c r="M61" s="489"/>
      <c r="N61" s="171">
        <v>0</v>
      </c>
      <c r="O61" s="290"/>
    </row>
    <row r="62" spans="1:17" s="142" customFormat="1" ht="20.100000000000001" customHeight="1" thickBot="1" x14ac:dyDescent="0.3">
      <c r="A62" s="593" t="s">
        <v>258</v>
      </c>
      <c r="B62" s="490"/>
      <c r="C62" s="594"/>
      <c r="D62" s="594"/>
      <c r="E62" s="595"/>
      <c r="F62" s="550"/>
      <c r="G62" s="501" t="s">
        <v>390</v>
      </c>
      <c r="H62" s="502"/>
      <c r="I62" s="502"/>
      <c r="J62" s="502"/>
      <c r="K62" s="502"/>
      <c r="L62" s="502"/>
      <c r="M62" s="502"/>
      <c r="N62" s="168" t="s">
        <v>253</v>
      </c>
      <c r="O62" s="289">
        <f>N55+N58+N59+N60+N61</f>
        <v>0</v>
      </c>
    </row>
    <row r="63" spans="1:17" s="166" customFormat="1" ht="20.25" customHeight="1" thickBot="1" x14ac:dyDescent="0.3">
      <c r="A63" s="480" t="s">
        <v>257</v>
      </c>
      <c r="B63" s="480"/>
      <c r="C63" s="480"/>
      <c r="D63" s="480"/>
      <c r="E63" s="480"/>
      <c r="F63" s="286"/>
      <c r="G63" s="596" t="s">
        <v>389</v>
      </c>
      <c r="H63" s="597"/>
      <c r="I63" s="597"/>
      <c r="J63" s="597"/>
      <c r="K63" s="597"/>
      <c r="L63" s="597"/>
      <c r="M63" s="597"/>
      <c r="N63" s="288" t="s">
        <v>250</v>
      </c>
      <c r="O63" s="287">
        <f>O53-O62</f>
        <v>188.5</v>
      </c>
    </row>
    <row r="64" spans="1:17" s="283" customFormat="1" ht="20.25" customHeight="1" x14ac:dyDescent="0.25">
      <c r="A64" s="591" t="s">
        <v>388</v>
      </c>
      <c r="B64" s="591"/>
      <c r="C64" s="591"/>
      <c r="D64" s="591"/>
      <c r="E64" s="591"/>
      <c r="F64" s="286"/>
      <c r="O64" s="285"/>
    </row>
    <row r="65" spans="1:15" s="142" customFormat="1" ht="15" customHeight="1" x14ac:dyDescent="0.25">
      <c r="A65" s="592" t="s">
        <v>344</v>
      </c>
      <c r="B65" s="592"/>
      <c r="C65" s="592"/>
      <c r="D65" s="592"/>
      <c r="E65" s="592"/>
      <c r="F65" s="284"/>
      <c r="G65" s="4"/>
      <c r="H65" s="4"/>
      <c r="I65" s="4"/>
      <c r="J65" s="4"/>
      <c r="K65" s="4"/>
      <c r="L65" s="4"/>
      <c r="M65" s="4"/>
      <c r="N65" s="4"/>
      <c r="O65" s="4"/>
    </row>
    <row r="66" spans="1:15" s="142" customFormat="1" ht="15" customHeight="1" x14ac:dyDescent="0.25">
      <c r="A66" s="601" t="s">
        <v>249</v>
      </c>
      <c r="B66" s="601"/>
      <c r="C66" s="152"/>
      <c r="D66" s="152"/>
      <c r="E66" s="152"/>
      <c r="F66" s="152"/>
      <c r="G66" s="152"/>
      <c r="H66" s="152"/>
      <c r="I66" s="152"/>
      <c r="J66" s="520" t="s">
        <v>247</v>
      </c>
      <c r="K66" s="151"/>
      <c r="L66" s="151"/>
      <c r="M66" s="151"/>
      <c r="N66" s="150" t="s">
        <v>246</v>
      </c>
      <c r="O66" s="281" t="s">
        <v>245</v>
      </c>
    </row>
    <row r="67" spans="1:15" s="142" customFormat="1" ht="15" customHeight="1" x14ac:dyDescent="0.25">
      <c r="A67" s="488"/>
      <c r="B67" s="488"/>
      <c r="C67" s="178"/>
      <c r="D67" s="178"/>
      <c r="E67" s="178"/>
      <c r="F67" s="178"/>
      <c r="G67" s="178"/>
      <c r="H67" s="178"/>
      <c r="I67" s="178"/>
      <c r="J67" s="519"/>
      <c r="K67" s="157"/>
      <c r="L67" s="157"/>
      <c r="M67" s="157"/>
      <c r="N67" s="156" t="s">
        <v>243</v>
      </c>
      <c r="O67" s="280" t="s">
        <v>242</v>
      </c>
    </row>
    <row r="68" spans="1:15" s="142" customFormat="1" ht="15" customHeight="1" x14ac:dyDescent="0.25">
      <c r="A68" s="282" t="s">
        <v>248</v>
      </c>
      <c r="E68" s="152"/>
      <c r="F68" s="152"/>
      <c r="G68" s="152"/>
      <c r="H68" s="152"/>
      <c r="I68" s="152"/>
      <c r="J68" s="520" t="s">
        <v>247</v>
      </c>
      <c r="K68" s="151"/>
      <c r="L68" s="151"/>
      <c r="M68" s="151"/>
      <c r="N68" s="150" t="s">
        <v>246</v>
      </c>
      <c r="O68" s="281" t="s">
        <v>245</v>
      </c>
    </row>
    <row r="69" spans="1:15" ht="15.75" x14ac:dyDescent="0.25">
      <c r="A69" s="156" t="s">
        <v>244</v>
      </c>
      <c r="B69" s="181"/>
      <c r="C69" s="181"/>
      <c r="D69" s="181"/>
      <c r="E69" s="178"/>
      <c r="F69" s="178"/>
      <c r="G69" s="178"/>
      <c r="H69" s="178"/>
      <c r="I69" s="178"/>
      <c r="J69" s="519"/>
      <c r="K69" s="157"/>
      <c r="L69" s="157"/>
      <c r="M69" s="157"/>
      <c r="N69" s="156" t="s">
        <v>243</v>
      </c>
      <c r="O69" s="280" t="s">
        <v>242</v>
      </c>
    </row>
  </sheetData>
  <mergeCells count="151">
    <mergeCell ref="A24:E24"/>
    <mergeCell ref="A25:E25"/>
    <mergeCell ref="A26:E26"/>
    <mergeCell ref="A27:E27"/>
    <mergeCell ref="A28:E28"/>
    <mergeCell ref="A35:D35"/>
    <mergeCell ref="A36:D36"/>
    <mergeCell ref="A38:B38"/>
    <mergeCell ref="A30:E30"/>
    <mergeCell ref="A31:E32"/>
    <mergeCell ref="A33:D33"/>
    <mergeCell ref="A34:D34"/>
    <mergeCell ref="A29:E29"/>
    <mergeCell ref="J68:J69"/>
    <mergeCell ref="H56:N56"/>
    <mergeCell ref="A59:E59"/>
    <mergeCell ref="A60:E60"/>
    <mergeCell ref="A61:E61"/>
    <mergeCell ref="H61:M61"/>
    <mergeCell ref="G43:K43"/>
    <mergeCell ref="G39:M39"/>
    <mergeCell ref="G40:M40"/>
    <mergeCell ref="G41:M41"/>
    <mergeCell ref="G42:M42"/>
    <mergeCell ref="G50:M50"/>
    <mergeCell ref="G44:K44"/>
    <mergeCell ref="L44:M44"/>
    <mergeCell ref="A39:B39"/>
    <mergeCell ref="A40:B40"/>
    <mergeCell ref="A41:B41"/>
    <mergeCell ref="A42:B42"/>
    <mergeCell ref="A43:B43"/>
    <mergeCell ref="A44:B44"/>
    <mergeCell ref="A63:E63"/>
    <mergeCell ref="H57:K57"/>
    <mergeCell ref="H58:K58"/>
    <mergeCell ref="A66:B67"/>
    <mergeCell ref="A64:E64"/>
    <mergeCell ref="A65:E65"/>
    <mergeCell ref="I52:N52"/>
    <mergeCell ref="H49:M49"/>
    <mergeCell ref="J66:J67"/>
    <mergeCell ref="G62:M62"/>
    <mergeCell ref="A62:B62"/>
    <mergeCell ref="C62:E62"/>
    <mergeCell ref="G63:M63"/>
    <mergeCell ref="H59:K59"/>
    <mergeCell ref="H60:K60"/>
    <mergeCell ref="H55:M55"/>
    <mergeCell ref="G54:M54"/>
    <mergeCell ref="G53:M53"/>
    <mergeCell ref="A56:B56"/>
    <mergeCell ref="A49:B49"/>
    <mergeCell ref="A53:B53"/>
    <mergeCell ref="A54:B54"/>
    <mergeCell ref="A55:B55"/>
    <mergeCell ref="A57:B57"/>
    <mergeCell ref="A50:B50"/>
    <mergeCell ref="A51:B51"/>
    <mergeCell ref="A52:B52"/>
    <mergeCell ref="F17:H17"/>
    <mergeCell ref="I17:O17"/>
    <mergeCell ref="F23:F62"/>
    <mergeCell ref="G51:N51"/>
    <mergeCell ref="H48:M48"/>
    <mergeCell ref="H46:M46"/>
    <mergeCell ref="H47:M47"/>
    <mergeCell ref="L43:M43"/>
    <mergeCell ref="I13:O13"/>
    <mergeCell ref="I14:O14"/>
    <mergeCell ref="I15:O15"/>
    <mergeCell ref="O45:O50"/>
    <mergeCell ref="O51:O52"/>
    <mergeCell ref="G45:N45"/>
    <mergeCell ref="I18:O18"/>
    <mergeCell ref="G38:M38"/>
    <mergeCell ref="K35:M35"/>
    <mergeCell ref="H36:I36"/>
    <mergeCell ref="K36:M36"/>
    <mergeCell ref="H24:I24"/>
    <mergeCell ref="K24:M24"/>
    <mergeCell ref="H25:I25"/>
    <mergeCell ref="K25:M25"/>
    <mergeCell ref="H26:I26"/>
    <mergeCell ref="C1:F1"/>
    <mergeCell ref="H1:O1"/>
    <mergeCell ref="F13:H13"/>
    <mergeCell ref="F15:H15"/>
    <mergeCell ref="F14:H14"/>
    <mergeCell ref="I12:O12"/>
    <mergeCell ref="A4:B4"/>
    <mergeCell ref="B5:H5"/>
    <mergeCell ref="B6:H6"/>
    <mergeCell ref="L2:M2"/>
    <mergeCell ref="J5:O5"/>
    <mergeCell ref="J7:O7"/>
    <mergeCell ref="J8:K8"/>
    <mergeCell ref="J2:K2"/>
    <mergeCell ref="J3:O3"/>
    <mergeCell ref="N2:O2"/>
    <mergeCell ref="J4:O4"/>
    <mergeCell ref="I11:O11"/>
    <mergeCell ref="J6:O6"/>
    <mergeCell ref="A23:E23"/>
    <mergeCell ref="I19:O19"/>
    <mergeCell ref="I20:O20"/>
    <mergeCell ref="I21:O21"/>
    <mergeCell ref="G23:N23"/>
    <mergeCell ref="B7:H7"/>
    <mergeCell ref="N8:O8"/>
    <mergeCell ref="J9:O9"/>
    <mergeCell ref="L8:M8"/>
    <mergeCell ref="E9:H9"/>
    <mergeCell ref="A10:O10"/>
    <mergeCell ref="A16:O16"/>
    <mergeCell ref="F11:H11"/>
    <mergeCell ref="A22:O22"/>
    <mergeCell ref="F12:H12"/>
    <mergeCell ref="B9:C9"/>
    <mergeCell ref="B8:C8"/>
    <mergeCell ref="E8:H8"/>
    <mergeCell ref="F18:H18"/>
    <mergeCell ref="A18:A21"/>
    <mergeCell ref="F20:H20"/>
    <mergeCell ref="F21:H21"/>
    <mergeCell ref="A12:A15"/>
    <mergeCell ref="F19:H19"/>
    <mergeCell ref="K26:M26"/>
    <mergeCell ref="H27:I27"/>
    <mergeCell ref="K27:M27"/>
    <mergeCell ref="H28:I28"/>
    <mergeCell ref="K28:M28"/>
    <mergeCell ref="H29:I29"/>
    <mergeCell ref="K29:M29"/>
    <mergeCell ref="H30:I30"/>
    <mergeCell ref="K30:M30"/>
    <mergeCell ref="A47:B47"/>
    <mergeCell ref="A48:B48"/>
    <mergeCell ref="A37:D37"/>
    <mergeCell ref="H31:I31"/>
    <mergeCell ref="K31:M31"/>
    <mergeCell ref="H32:I32"/>
    <mergeCell ref="H37:M37"/>
    <mergeCell ref="A45:B45"/>
    <mergeCell ref="A46:B46"/>
    <mergeCell ref="K32:M32"/>
    <mergeCell ref="H33:I33"/>
    <mergeCell ref="K33:M33"/>
    <mergeCell ref="H34:I34"/>
    <mergeCell ref="K34:M34"/>
    <mergeCell ref="H35:I35"/>
  </mergeCells>
  <hyperlinks>
    <hyperlink ref="A4" r:id="rId1" xr:uid="{00000000-0004-0000-1200-000000000000}"/>
  </hyperlinks>
  <pageMargins left="0.45" right="0.45" top="0.25" bottom="0.25" header="0.3" footer="0.3"/>
  <pageSetup scale="55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9525</xdr:rowOff>
                  </from>
                  <to>
                    <xdr:col>0</xdr:col>
                    <xdr:colOff>228600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6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23</xdr:row>
                    <xdr:rowOff>219075</xdr:rowOff>
                  </from>
                  <to>
                    <xdr:col>0</xdr:col>
                    <xdr:colOff>228600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7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8" name="Check Box 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228600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9" name="Check Box 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219075</xdr:rowOff>
                  </from>
                  <to>
                    <xdr:col>0</xdr:col>
                    <xdr:colOff>228600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0" name="Check Box 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228600</xdr:rowOff>
                  </from>
                  <to>
                    <xdr:col>0</xdr:col>
                    <xdr:colOff>228600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1" name="Check Box 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29</xdr:row>
                    <xdr:rowOff>228600</xdr:rowOff>
                  </from>
                  <to>
                    <xdr:col>0</xdr:col>
                    <xdr:colOff>228600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61</xdr:row>
                    <xdr:rowOff>228600</xdr:rowOff>
                  </from>
                  <to>
                    <xdr:col>0</xdr:col>
                    <xdr:colOff>228600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3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63</xdr:row>
                    <xdr:rowOff>0</xdr:rowOff>
                  </from>
                  <to>
                    <xdr:col>0</xdr:col>
                    <xdr:colOff>228600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4" name="Check Box 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64</xdr:row>
                    <xdr:rowOff>0</xdr:rowOff>
                  </from>
                  <to>
                    <xdr:col>0</xdr:col>
                    <xdr:colOff>228600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5" name="Check Box 11">
              <controlPr defaultSize="0" autoFill="0" autoLine="0" autoPict="0">
                <anchor moveWithCells="1" sizeWithCells="1">
                  <from>
                    <xdr:col>7</xdr:col>
                    <xdr:colOff>66675</xdr:colOff>
                    <xdr:row>54</xdr:row>
                    <xdr:rowOff>219075</xdr:rowOff>
                  </from>
                  <to>
                    <xdr:col>7</xdr:col>
                    <xdr:colOff>295275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6" name="Check Box 12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57</xdr:row>
                    <xdr:rowOff>219075</xdr:rowOff>
                  </from>
                  <to>
                    <xdr:col>11</xdr:col>
                    <xdr:colOff>276225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7" name="Check Box 13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58</xdr:row>
                    <xdr:rowOff>228600</xdr:rowOff>
                  </from>
                  <to>
                    <xdr:col>11</xdr:col>
                    <xdr:colOff>285750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8" name="Check Box 14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56</xdr:row>
                    <xdr:rowOff>228600</xdr:rowOff>
                  </from>
                  <to>
                    <xdr:col>11</xdr:col>
                    <xdr:colOff>266700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9" name="Check Box 15">
              <controlPr defaultSize="0" autoFill="0" autoLine="0" autoPict="0">
                <anchor moveWithCells="1" sizeWithCells="1">
                  <from>
                    <xdr:col>12</xdr:col>
                    <xdr:colOff>114300</xdr:colOff>
                    <xdr:row>58</xdr:row>
                    <xdr:rowOff>219075</xdr:rowOff>
                  </from>
                  <to>
                    <xdr:col>12</xdr:col>
                    <xdr:colOff>342900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20" name="Check Box 16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57</xdr:row>
                    <xdr:rowOff>228600</xdr:rowOff>
                  </from>
                  <to>
                    <xdr:col>12</xdr:col>
                    <xdr:colOff>333375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1" name="Check Box 17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56</xdr:row>
                    <xdr:rowOff>219075</xdr:rowOff>
                  </from>
                  <to>
                    <xdr:col>12</xdr:col>
                    <xdr:colOff>333375</xdr:colOff>
                    <xdr:row>58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34"/>
  <sheetViews>
    <sheetView workbookViewId="0">
      <selection activeCell="B40" sqref="B40"/>
    </sheetView>
  </sheetViews>
  <sheetFormatPr defaultRowHeight="15" x14ac:dyDescent="0.25"/>
  <cols>
    <col min="1" max="1" width="65.5703125" customWidth="1"/>
    <col min="2" max="2" width="9.85546875" bestFit="1" customWidth="1"/>
  </cols>
  <sheetData>
    <row r="1" spans="1:2" x14ac:dyDescent="0.25">
      <c r="A1" t="s">
        <v>150</v>
      </c>
      <c r="B1" s="16">
        <v>0</v>
      </c>
    </row>
    <row r="2" spans="1:2" x14ac:dyDescent="0.25">
      <c r="A2" s="36" t="s">
        <v>457</v>
      </c>
      <c r="B2" s="16">
        <v>2499.9899999999998</v>
      </c>
    </row>
    <row r="3" spans="1:2" x14ac:dyDescent="0.25">
      <c r="A3" s="19" t="s">
        <v>415</v>
      </c>
      <c r="B3" s="16">
        <v>1799.99</v>
      </c>
    </row>
    <row r="4" spans="1:2" x14ac:dyDescent="0.25">
      <c r="A4" s="19" t="s">
        <v>416</v>
      </c>
      <c r="B4" s="16">
        <v>1799.99</v>
      </c>
    </row>
    <row r="5" spans="1:2" x14ac:dyDescent="0.25">
      <c r="A5" s="19" t="s">
        <v>417</v>
      </c>
      <c r="B5" s="16">
        <v>1699.99</v>
      </c>
    </row>
    <row r="6" spans="1:2" x14ac:dyDescent="0.25">
      <c r="A6" s="19" t="s">
        <v>418</v>
      </c>
      <c r="B6" s="16">
        <v>1199.99</v>
      </c>
    </row>
    <row r="7" spans="1:2" x14ac:dyDescent="0.25">
      <c r="A7" s="19" t="s">
        <v>419</v>
      </c>
      <c r="B7" s="16">
        <v>1099.99</v>
      </c>
    </row>
    <row r="8" spans="1:2" x14ac:dyDescent="0.25">
      <c r="A8" s="19" t="s">
        <v>422</v>
      </c>
      <c r="B8" s="16">
        <v>1299.99</v>
      </c>
    </row>
    <row r="9" spans="1:2" x14ac:dyDescent="0.25">
      <c r="A9" s="19" t="s">
        <v>423</v>
      </c>
      <c r="B9" s="16">
        <v>899.99</v>
      </c>
    </row>
    <row r="10" spans="1:2" x14ac:dyDescent="0.25">
      <c r="A10" s="19" t="s">
        <v>420</v>
      </c>
      <c r="B10" s="16">
        <v>799.99</v>
      </c>
    </row>
    <row r="11" spans="1:2" x14ac:dyDescent="0.25">
      <c r="A11" s="19" t="s">
        <v>421</v>
      </c>
      <c r="B11" s="16">
        <v>799.99</v>
      </c>
    </row>
    <row r="12" spans="1:2" x14ac:dyDescent="0.25">
      <c r="A12" s="19" t="s">
        <v>424</v>
      </c>
      <c r="B12" s="16">
        <v>599.99</v>
      </c>
    </row>
    <row r="13" spans="1:2" x14ac:dyDescent="0.25">
      <c r="A13" s="19" t="s">
        <v>425</v>
      </c>
      <c r="B13" s="16">
        <v>549.99</v>
      </c>
    </row>
    <row r="14" spans="1:2" x14ac:dyDescent="0.25">
      <c r="A14" s="19" t="s">
        <v>458</v>
      </c>
      <c r="B14" s="16">
        <v>2899.99</v>
      </c>
    </row>
    <row r="15" spans="1:2" x14ac:dyDescent="0.25">
      <c r="A15" s="19" t="s">
        <v>459</v>
      </c>
      <c r="B15" s="16">
        <v>2399.9899999999998</v>
      </c>
    </row>
    <row r="16" spans="1:2" x14ac:dyDescent="0.25">
      <c r="A16" s="19" t="s">
        <v>739</v>
      </c>
      <c r="B16" s="16"/>
    </row>
    <row r="17" spans="1:2" x14ac:dyDescent="0.25">
      <c r="A17" s="19" t="s">
        <v>740</v>
      </c>
      <c r="B17" s="16"/>
    </row>
    <row r="18" spans="1:2" x14ac:dyDescent="0.25">
      <c r="A18" s="19" t="s">
        <v>460</v>
      </c>
      <c r="B18" s="16">
        <v>3499.99</v>
      </c>
    </row>
    <row r="19" spans="1:2" x14ac:dyDescent="0.25">
      <c r="A19" s="19" t="s">
        <v>461</v>
      </c>
      <c r="B19" s="16">
        <v>2999.99</v>
      </c>
    </row>
    <row r="20" spans="1:2" x14ac:dyDescent="0.25">
      <c r="A20" s="19" t="s">
        <v>793</v>
      </c>
      <c r="B20" s="16">
        <v>298</v>
      </c>
    </row>
    <row r="21" spans="1:2" x14ac:dyDescent="0.25">
      <c r="A21" s="19" t="s">
        <v>794</v>
      </c>
      <c r="B21" s="16">
        <v>687</v>
      </c>
    </row>
    <row r="22" spans="1:2" x14ac:dyDescent="0.25">
      <c r="A22" s="19" t="s">
        <v>795</v>
      </c>
      <c r="B22" s="16">
        <v>747</v>
      </c>
    </row>
    <row r="23" spans="1:2" x14ac:dyDescent="0.25">
      <c r="A23" s="8" t="s">
        <v>796</v>
      </c>
      <c r="B23" s="16">
        <v>627</v>
      </c>
    </row>
    <row r="24" spans="1:2" x14ac:dyDescent="0.25">
      <c r="A24" s="370" t="s">
        <v>797</v>
      </c>
      <c r="B24" s="16">
        <v>627</v>
      </c>
    </row>
    <row r="25" spans="1:2" x14ac:dyDescent="0.25">
      <c r="A25" s="8" t="s">
        <v>22</v>
      </c>
      <c r="B25" s="16">
        <v>1499.99</v>
      </c>
    </row>
    <row r="26" spans="1:2" x14ac:dyDescent="0.25">
      <c r="A26" s="8" t="s">
        <v>23</v>
      </c>
      <c r="B26" s="16">
        <v>999.99</v>
      </c>
    </row>
    <row r="27" spans="1:2" x14ac:dyDescent="0.25">
      <c r="A27" s="8" t="s">
        <v>426</v>
      </c>
      <c r="B27" s="16">
        <v>999.99</v>
      </c>
    </row>
    <row r="28" spans="1:2" x14ac:dyDescent="0.25">
      <c r="A28" s="8" t="s">
        <v>738</v>
      </c>
      <c r="B28" s="16">
        <v>59</v>
      </c>
    </row>
    <row r="29" spans="1:2" x14ac:dyDescent="0.25">
      <c r="A29" s="8" t="s">
        <v>4</v>
      </c>
      <c r="B29" s="16">
        <v>269</v>
      </c>
    </row>
    <row r="30" spans="1:2" x14ac:dyDescent="0.25">
      <c r="A30" s="8" t="s">
        <v>39</v>
      </c>
      <c r="B30" s="16">
        <v>29.99</v>
      </c>
    </row>
    <row r="31" spans="1:2" x14ac:dyDescent="0.25">
      <c r="A31" s="8" t="s">
        <v>40</v>
      </c>
      <c r="B31" s="16">
        <v>89</v>
      </c>
    </row>
    <row r="32" spans="1:2" x14ac:dyDescent="0.25">
      <c r="A32" s="19" t="s">
        <v>41</v>
      </c>
      <c r="B32" s="16">
        <v>29.99</v>
      </c>
    </row>
    <row r="33" spans="1:2" x14ac:dyDescent="0.25">
      <c r="A33" s="4" t="s">
        <v>427</v>
      </c>
      <c r="B33" s="16">
        <v>19.989999999999998</v>
      </c>
    </row>
    <row r="34" spans="1:2" x14ac:dyDescent="0.25">
      <c r="A34" s="23" t="s">
        <v>428</v>
      </c>
      <c r="B34" s="300">
        <v>19.989999999999998</v>
      </c>
    </row>
  </sheetData>
  <pageMargins left="0.7" right="0.7" top="0.75" bottom="0.75" header="0.3" footer="0.3"/>
  <pageSetup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V70"/>
  <sheetViews>
    <sheetView topLeftCell="A22" workbookViewId="0">
      <selection activeCell="E37" sqref="E37"/>
    </sheetView>
  </sheetViews>
  <sheetFormatPr defaultRowHeight="15" x14ac:dyDescent="0.25"/>
  <cols>
    <col min="1" max="1" width="13.5703125" style="8" customWidth="1"/>
    <col min="2" max="2" width="17.5703125" style="8" customWidth="1"/>
    <col min="3" max="3" width="13.42578125" style="8" customWidth="1"/>
    <col min="4" max="4" width="22.140625" style="8" customWidth="1"/>
    <col min="5" max="5" width="14.14062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1" width="9.140625" style="8"/>
    <col min="12" max="12" width="4.42578125" style="8" customWidth="1"/>
    <col min="13" max="13" width="8.42578125" style="8" customWidth="1"/>
    <col min="14" max="14" width="12" style="8" bestFit="1" customWidth="1"/>
    <col min="15" max="15" width="18.28515625" style="8" customWidth="1"/>
    <col min="16" max="16" width="9.140625" style="8"/>
    <col min="17" max="17" width="12.140625" style="8" bestFit="1" customWidth="1"/>
    <col min="18" max="18" width="13.140625" style="251" customWidth="1"/>
    <col min="19" max="19" width="26.85546875" style="221" customWidth="1"/>
    <col min="20" max="16384" width="9.140625" style="8"/>
  </cols>
  <sheetData>
    <row r="1" spans="1:19" ht="36.75" customHeight="1" x14ac:dyDescent="0.25">
      <c r="C1" s="583" t="s">
        <v>341</v>
      </c>
      <c r="D1" s="583"/>
      <c r="E1" s="583"/>
      <c r="F1" s="583"/>
      <c r="G1" s="279"/>
      <c r="H1" s="573" t="s">
        <v>387</v>
      </c>
      <c r="I1" s="573"/>
      <c r="J1" s="573"/>
      <c r="K1" s="573"/>
      <c r="L1" s="573"/>
      <c r="M1" s="573"/>
      <c r="N1" s="573"/>
      <c r="O1" s="573"/>
    </row>
    <row r="2" spans="1:19" ht="20.100000000000001" customHeight="1" x14ac:dyDescent="0.25">
      <c r="C2" s="226" t="s">
        <v>339</v>
      </c>
      <c r="D2" s="225" t="s">
        <v>338</v>
      </c>
      <c r="E2" s="222" t="s">
        <v>386</v>
      </c>
      <c r="I2" s="140" t="s">
        <v>336</v>
      </c>
      <c r="J2" s="532"/>
      <c r="K2" s="533"/>
      <c r="L2" s="525" t="s">
        <v>335</v>
      </c>
      <c r="M2" s="525"/>
      <c r="N2" s="388"/>
      <c r="O2" s="388"/>
    </row>
    <row r="3" spans="1:19" ht="20.100000000000001" customHeight="1" x14ac:dyDescent="0.25">
      <c r="C3" s="224" t="s">
        <v>385</v>
      </c>
      <c r="D3" s="223" t="s">
        <v>384</v>
      </c>
      <c r="E3" s="222" t="s">
        <v>383</v>
      </c>
      <c r="I3" s="140" t="s">
        <v>331</v>
      </c>
      <c r="J3" s="388"/>
      <c r="K3" s="388"/>
      <c r="L3" s="388"/>
      <c r="M3" s="388"/>
      <c r="N3" s="388"/>
      <c r="O3" s="388"/>
    </row>
    <row r="4" spans="1:19" ht="20.100000000000001" customHeight="1" x14ac:dyDescent="0.25">
      <c r="A4" s="584" t="s">
        <v>330</v>
      </c>
      <c r="B4" s="584"/>
      <c r="C4" s="224" t="s">
        <v>382</v>
      </c>
      <c r="D4" s="223"/>
      <c r="E4" s="222"/>
      <c r="I4" s="140" t="s">
        <v>327</v>
      </c>
      <c r="J4" s="446"/>
      <c r="K4" s="431"/>
      <c r="L4" s="431"/>
      <c r="M4" s="431"/>
      <c r="N4" s="431"/>
      <c r="O4" s="431"/>
    </row>
    <row r="5" spans="1:19" s="209" customFormat="1" ht="20.100000000000001" customHeight="1" x14ac:dyDescent="0.3">
      <c r="A5" s="62" t="s">
        <v>326</v>
      </c>
      <c r="B5" s="388"/>
      <c r="C5" s="388"/>
      <c r="D5" s="388"/>
      <c r="E5" s="388"/>
      <c r="F5" s="388"/>
      <c r="G5" s="388"/>
      <c r="H5" s="388"/>
      <c r="I5" s="140" t="s">
        <v>325</v>
      </c>
      <c r="J5" s="446"/>
      <c r="K5" s="431"/>
      <c r="L5" s="431"/>
      <c r="M5" s="431"/>
      <c r="N5" s="431"/>
      <c r="O5" s="431"/>
      <c r="R5" s="274"/>
      <c r="S5" s="273"/>
    </row>
    <row r="6" spans="1:19" s="209" customFormat="1" ht="20.100000000000001" customHeight="1" x14ac:dyDescent="0.3">
      <c r="A6" s="62" t="s">
        <v>326</v>
      </c>
      <c r="B6" s="431"/>
      <c r="C6" s="431"/>
      <c r="D6" s="431"/>
      <c r="E6" s="431"/>
      <c r="F6" s="431"/>
      <c r="G6" s="431"/>
      <c r="H6" s="431"/>
      <c r="I6" s="140" t="s">
        <v>325</v>
      </c>
      <c r="J6" s="446"/>
      <c r="K6" s="431"/>
      <c r="L6" s="431"/>
      <c r="M6" s="431"/>
      <c r="N6" s="431"/>
      <c r="O6" s="431"/>
      <c r="R6" s="274"/>
      <c r="S6" s="273"/>
    </row>
    <row r="7" spans="1:19" s="209" customFormat="1" ht="20.100000000000001" customHeight="1" x14ac:dyDescent="0.3">
      <c r="A7" s="62" t="s">
        <v>324</v>
      </c>
      <c r="B7" s="431"/>
      <c r="C7" s="431"/>
      <c r="D7" s="431"/>
      <c r="E7" s="431"/>
      <c r="F7" s="431"/>
      <c r="G7" s="431"/>
      <c r="H7" s="431"/>
      <c r="I7" s="140" t="s">
        <v>323</v>
      </c>
      <c r="J7" s="523"/>
      <c r="K7" s="431"/>
      <c r="L7" s="431"/>
      <c r="M7" s="431"/>
      <c r="N7" s="431"/>
      <c r="O7" s="431"/>
      <c r="R7" s="274"/>
      <c r="S7" s="273"/>
    </row>
    <row r="8" spans="1:19" s="209" customFormat="1" ht="20.100000000000001" customHeight="1" x14ac:dyDescent="0.3">
      <c r="A8" s="62" t="s">
        <v>322</v>
      </c>
      <c r="B8" s="431"/>
      <c r="C8" s="431"/>
      <c r="D8" s="141" t="s">
        <v>321</v>
      </c>
      <c r="E8" s="431"/>
      <c r="F8" s="431"/>
      <c r="G8" s="431"/>
      <c r="H8" s="431"/>
      <c r="I8" s="140" t="s">
        <v>320</v>
      </c>
      <c r="J8" s="431"/>
      <c r="K8" s="431"/>
      <c r="L8" s="525" t="s">
        <v>319</v>
      </c>
      <c r="M8" s="525"/>
      <c r="N8" s="431"/>
      <c r="O8" s="431"/>
      <c r="R8" s="274"/>
      <c r="S8" s="273"/>
    </row>
    <row r="9" spans="1:19" s="209" customFormat="1" ht="20.100000000000001" customHeight="1" x14ac:dyDescent="0.3">
      <c r="A9" s="62" t="s">
        <v>318</v>
      </c>
      <c r="B9" s="431"/>
      <c r="C9" s="431"/>
      <c r="D9" s="141" t="s">
        <v>380</v>
      </c>
      <c r="E9" s="431"/>
      <c r="F9" s="431"/>
      <c r="G9" s="431"/>
      <c r="H9" s="431"/>
      <c r="I9" s="140" t="s">
        <v>379</v>
      </c>
      <c r="J9" s="388"/>
      <c r="K9" s="388"/>
      <c r="L9" s="388"/>
      <c r="M9" s="388"/>
      <c r="N9" s="388"/>
      <c r="O9" s="388"/>
      <c r="R9" s="274"/>
      <c r="S9" s="273"/>
    </row>
    <row r="10" spans="1:19" s="209" customFormat="1" ht="5.0999999999999996" customHeight="1" x14ac:dyDescent="0.3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R10" s="274"/>
      <c r="S10" s="273"/>
    </row>
    <row r="11" spans="1:19" s="209" customFormat="1" ht="18" customHeight="1" x14ac:dyDescent="0.3">
      <c r="A11" s="220" t="s">
        <v>317</v>
      </c>
      <c r="B11" s="215" t="s">
        <v>315</v>
      </c>
      <c r="C11" s="216" t="s">
        <v>314</v>
      </c>
      <c r="D11" s="216" t="s">
        <v>313</v>
      </c>
      <c r="E11" s="215" t="s">
        <v>312</v>
      </c>
      <c r="F11" s="534" t="s">
        <v>311</v>
      </c>
      <c r="G11" s="534"/>
      <c r="H11" s="534"/>
      <c r="I11" s="534" t="s">
        <v>310</v>
      </c>
      <c r="J11" s="534"/>
      <c r="K11" s="534"/>
      <c r="L11" s="534"/>
      <c r="M11" s="534"/>
      <c r="N11" s="534"/>
      <c r="O11" s="534"/>
      <c r="P11" s="210"/>
      <c r="R11" s="274"/>
      <c r="S11" s="273"/>
    </row>
    <row r="12" spans="1:19" s="209" customFormat="1" ht="18" customHeight="1" x14ac:dyDescent="0.3">
      <c r="A12" s="278" t="s">
        <v>378</v>
      </c>
      <c r="B12" s="213"/>
      <c r="C12" s="213"/>
      <c r="D12" s="213"/>
      <c r="E12" s="213"/>
      <c r="F12" s="542"/>
      <c r="G12" s="542"/>
      <c r="H12" s="542"/>
      <c r="I12" s="542"/>
      <c r="J12" s="542"/>
      <c r="K12" s="542"/>
      <c r="L12" s="542"/>
      <c r="M12" s="542"/>
      <c r="N12" s="542"/>
      <c r="O12" s="543"/>
      <c r="P12" s="210"/>
      <c r="R12" s="274"/>
      <c r="S12" s="273"/>
    </row>
    <row r="13" spans="1:19" s="209" customFormat="1" ht="18" customHeight="1" x14ac:dyDescent="0.3">
      <c r="A13" s="277" t="s">
        <v>377</v>
      </c>
      <c r="B13" s="213"/>
      <c r="C13" s="337"/>
      <c r="D13" s="213"/>
      <c r="E13" s="213"/>
      <c r="F13" s="529"/>
      <c r="G13" s="529"/>
      <c r="H13" s="529"/>
      <c r="I13" s="544"/>
      <c r="J13" s="544"/>
      <c r="K13" s="544"/>
      <c r="L13" s="544"/>
      <c r="M13" s="544"/>
      <c r="N13" s="544"/>
      <c r="O13" s="545"/>
      <c r="P13" s="210"/>
      <c r="R13" s="274"/>
      <c r="S13" s="273"/>
    </row>
    <row r="14" spans="1:19" s="209" customFormat="1" ht="18" customHeight="1" x14ac:dyDescent="0.3">
      <c r="A14" s="277" t="s">
        <v>19</v>
      </c>
      <c r="B14" s="213"/>
      <c r="C14" s="337"/>
      <c r="D14" s="213"/>
      <c r="E14" s="213"/>
      <c r="F14" s="529"/>
      <c r="G14" s="529"/>
      <c r="H14" s="529"/>
      <c r="I14" s="544"/>
      <c r="J14" s="544"/>
      <c r="K14" s="544"/>
      <c r="L14" s="544"/>
      <c r="M14" s="544"/>
      <c r="N14" s="544"/>
      <c r="O14" s="545"/>
      <c r="P14" s="210"/>
      <c r="R14" s="274"/>
      <c r="S14" s="273"/>
    </row>
    <row r="15" spans="1:19" s="209" customFormat="1" ht="18" customHeight="1" thickBot="1" x14ac:dyDescent="0.35">
      <c r="A15" s="277" t="s">
        <v>376</v>
      </c>
      <c r="B15" s="211"/>
      <c r="C15" s="211"/>
      <c r="D15" s="211"/>
      <c r="E15" s="211"/>
      <c r="F15" s="531"/>
      <c r="G15" s="531"/>
      <c r="H15" s="531"/>
      <c r="I15" s="539"/>
      <c r="J15" s="539"/>
      <c r="K15" s="539"/>
      <c r="L15" s="539"/>
      <c r="M15" s="539"/>
      <c r="N15" s="539"/>
      <c r="O15" s="540"/>
      <c r="P15" s="210"/>
      <c r="R15" s="274"/>
      <c r="S15" s="273"/>
    </row>
    <row r="16" spans="1:19" s="218" customFormat="1" ht="5.0999999999999996" customHeight="1" x14ac:dyDescent="0.3">
      <c r="A16" s="574"/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219"/>
      <c r="R16" s="276"/>
      <c r="S16" s="275"/>
    </row>
    <row r="17" spans="1:19" s="209" customFormat="1" ht="18" customHeight="1" x14ac:dyDescent="0.3">
      <c r="A17" s="217" t="s">
        <v>316</v>
      </c>
      <c r="B17" s="215" t="s">
        <v>315</v>
      </c>
      <c r="C17" s="216" t="s">
        <v>314</v>
      </c>
      <c r="D17" s="216" t="s">
        <v>313</v>
      </c>
      <c r="E17" s="215" t="s">
        <v>312</v>
      </c>
      <c r="F17" s="534" t="s">
        <v>311</v>
      </c>
      <c r="G17" s="534"/>
      <c r="H17" s="534"/>
      <c r="I17" s="534" t="s">
        <v>310</v>
      </c>
      <c r="J17" s="534"/>
      <c r="K17" s="534"/>
      <c r="L17" s="534"/>
      <c r="M17" s="534"/>
      <c r="N17" s="534"/>
      <c r="O17" s="534"/>
      <c r="P17" s="210"/>
      <c r="R17" s="274"/>
      <c r="S17" s="273"/>
    </row>
    <row r="18" spans="1:19" s="209" customFormat="1" ht="18" customHeight="1" x14ac:dyDescent="0.3">
      <c r="A18" s="214" t="s">
        <v>378</v>
      </c>
      <c r="B18" s="213"/>
      <c r="C18" s="213"/>
      <c r="D18" s="213"/>
      <c r="E18" s="213"/>
      <c r="F18" s="529"/>
      <c r="G18" s="529"/>
      <c r="H18" s="529"/>
      <c r="I18" s="542"/>
      <c r="J18" s="542"/>
      <c r="K18" s="542"/>
      <c r="L18" s="542"/>
      <c r="M18" s="542"/>
      <c r="N18" s="542"/>
      <c r="O18" s="543"/>
      <c r="P18" s="210"/>
      <c r="R18" s="274"/>
      <c r="S18" s="273"/>
    </row>
    <row r="19" spans="1:19" s="209" customFormat="1" ht="18" customHeight="1" x14ac:dyDescent="0.3">
      <c r="A19" s="212" t="s">
        <v>377</v>
      </c>
      <c r="B19" s="213"/>
      <c r="C19" s="213"/>
      <c r="D19" s="213"/>
      <c r="E19" s="213"/>
      <c r="F19" s="529"/>
      <c r="G19" s="529"/>
      <c r="H19" s="529"/>
      <c r="I19" s="544"/>
      <c r="J19" s="544"/>
      <c r="K19" s="544"/>
      <c r="L19" s="544"/>
      <c r="M19" s="544"/>
      <c r="N19" s="544"/>
      <c r="O19" s="545"/>
      <c r="P19" s="210"/>
      <c r="R19" s="274"/>
      <c r="S19" s="273"/>
    </row>
    <row r="20" spans="1:19" s="209" customFormat="1" ht="18" customHeight="1" x14ac:dyDescent="0.3">
      <c r="A20" s="212" t="s">
        <v>19</v>
      </c>
      <c r="B20" s="213"/>
      <c r="C20" s="213"/>
      <c r="D20" s="213"/>
      <c r="E20" s="213"/>
      <c r="F20" s="529"/>
      <c r="G20" s="529"/>
      <c r="H20" s="529"/>
      <c r="I20" s="529"/>
      <c r="J20" s="529"/>
      <c r="K20" s="529"/>
      <c r="L20" s="529"/>
      <c r="M20" s="529"/>
      <c r="N20" s="529"/>
      <c r="O20" s="541"/>
      <c r="P20" s="210"/>
      <c r="R20" s="274"/>
      <c r="S20" s="273"/>
    </row>
    <row r="21" spans="1:19" s="209" customFormat="1" ht="18" customHeight="1" thickBot="1" x14ac:dyDescent="0.35">
      <c r="A21" s="212" t="s">
        <v>376</v>
      </c>
      <c r="B21" s="211"/>
      <c r="C21" s="211"/>
      <c r="D21" s="211"/>
      <c r="E21" s="211"/>
      <c r="F21" s="531"/>
      <c r="G21" s="531"/>
      <c r="H21" s="531"/>
      <c r="I21" s="539"/>
      <c r="J21" s="539"/>
      <c r="K21" s="539"/>
      <c r="L21" s="539"/>
      <c r="M21" s="539"/>
      <c r="N21" s="539"/>
      <c r="O21" s="540"/>
      <c r="P21" s="210"/>
      <c r="R21" s="274"/>
      <c r="S21" s="273"/>
    </row>
    <row r="22" spans="1:19" ht="6" customHeight="1" thickBot="1" x14ac:dyDescent="0.3">
      <c r="A22" s="549"/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</row>
    <row r="23" spans="1:19" s="142" customFormat="1" ht="20.100000000000001" customHeight="1" x14ac:dyDescent="0.25">
      <c r="A23" s="569" t="s">
        <v>308</v>
      </c>
      <c r="B23" s="570"/>
      <c r="C23" s="570"/>
      <c r="D23" s="570"/>
      <c r="E23" s="581"/>
      <c r="F23" s="550"/>
      <c r="G23" s="569" t="s">
        <v>307</v>
      </c>
      <c r="H23" s="570"/>
      <c r="I23" s="570"/>
      <c r="J23" s="570"/>
      <c r="K23" s="570"/>
      <c r="L23" s="570"/>
      <c r="M23" s="570"/>
      <c r="N23" s="571"/>
      <c r="O23" s="546"/>
      <c r="R23" s="253"/>
      <c r="S23" s="252"/>
    </row>
    <row r="24" spans="1:19" s="142" customFormat="1" ht="20.100000000000001" customHeight="1" x14ac:dyDescent="0.25">
      <c r="A24" s="578" t="s">
        <v>375</v>
      </c>
      <c r="B24" s="579"/>
      <c r="C24" s="579"/>
      <c r="D24" s="579"/>
      <c r="E24" s="580"/>
      <c r="F24" s="550"/>
      <c r="G24" s="173"/>
      <c r="H24" s="559" t="str">
        <f>'QUOTE FORM'!$H$51</f>
        <v>*</v>
      </c>
      <c r="I24" s="559"/>
      <c r="J24" s="205">
        <f>'QUOTE FORM'!$L$51</f>
        <v>0</v>
      </c>
      <c r="K24" s="558" t="str">
        <f>'QUOTE FORM'!$A$33</f>
        <v>*</v>
      </c>
      <c r="L24" s="559"/>
      <c r="M24" s="559"/>
      <c r="N24" s="374">
        <f>'QUOTE FORM'!$F$33</f>
        <v>0</v>
      </c>
      <c r="O24" s="547"/>
      <c r="R24" s="253"/>
      <c r="S24" s="252"/>
    </row>
    <row r="25" spans="1:19" s="142" customFormat="1" ht="20.100000000000001" customHeight="1" x14ac:dyDescent="0.25">
      <c r="A25" s="560" t="s">
        <v>374</v>
      </c>
      <c r="B25" s="489"/>
      <c r="C25" s="489"/>
      <c r="D25" s="489"/>
      <c r="E25" s="561"/>
      <c r="F25" s="550"/>
      <c r="G25" s="173"/>
      <c r="H25" s="559" t="str">
        <f>'QUOTE FORM'!$H$52</f>
        <v>*</v>
      </c>
      <c r="I25" s="559"/>
      <c r="J25" s="206">
        <f>'QUOTE FORM'!$L$52</f>
        <v>0</v>
      </c>
      <c r="K25" s="487" t="str">
        <f>'QUOTE FORM'!$A$34</f>
        <v>*</v>
      </c>
      <c r="L25" s="488"/>
      <c r="M25" s="488"/>
      <c r="N25" s="206">
        <f>'QUOTE FORM'!$F$34</f>
        <v>0</v>
      </c>
      <c r="O25" s="547"/>
      <c r="R25" s="253"/>
      <c r="S25" s="252"/>
    </row>
    <row r="26" spans="1:19" s="142" customFormat="1" ht="20.100000000000001" customHeight="1" x14ac:dyDescent="0.25">
      <c r="A26" s="560" t="s">
        <v>373</v>
      </c>
      <c r="B26" s="489"/>
      <c r="C26" s="489"/>
      <c r="D26" s="489"/>
      <c r="E26" s="561"/>
      <c r="F26" s="550"/>
      <c r="G26" s="173"/>
      <c r="H26" s="559" t="str">
        <f>'QUOTE FORM'!$H$53</f>
        <v>*</v>
      </c>
      <c r="I26" s="559"/>
      <c r="J26" s="206">
        <f>'QUOTE FORM'!$L$53</f>
        <v>0</v>
      </c>
      <c r="K26" s="487" t="str">
        <f>'QUOTE FORM'!$A$40</f>
        <v>*</v>
      </c>
      <c r="L26" s="488"/>
      <c r="M26" s="488"/>
      <c r="N26" s="205">
        <f>'QUOTE FORM'!$F$40</f>
        <v>0</v>
      </c>
      <c r="O26" s="547"/>
      <c r="R26" s="253"/>
      <c r="S26" s="252"/>
    </row>
    <row r="27" spans="1:19" s="142" customFormat="1" ht="20.100000000000001" customHeight="1" x14ac:dyDescent="0.25">
      <c r="A27" s="560" t="s">
        <v>372</v>
      </c>
      <c r="B27" s="489"/>
      <c r="C27" s="489"/>
      <c r="D27" s="489"/>
      <c r="E27" s="561"/>
      <c r="F27" s="550"/>
      <c r="G27" s="173"/>
      <c r="H27" s="559" t="str">
        <f>'QUOTE FORM'!$H$39</f>
        <v>*</v>
      </c>
      <c r="I27" s="559"/>
      <c r="J27" s="206">
        <f>'QUOTE FORM'!$L$39</f>
        <v>0</v>
      </c>
      <c r="K27" s="487" t="str">
        <f>'QUOTE FORM'!$A$41</f>
        <v>*</v>
      </c>
      <c r="L27" s="488"/>
      <c r="M27" s="488"/>
      <c r="N27" s="205">
        <f>'QUOTE FORM'!$F$41</f>
        <v>0</v>
      </c>
      <c r="O27" s="547"/>
      <c r="R27" s="253"/>
      <c r="S27" s="252"/>
    </row>
    <row r="28" spans="1:19" s="142" customFormat="1" ht="20.100000000000001" customHeight="1" x14ac:dyDescent="0.25">
      <c r="A28" s="560" t="s">
        <v>371</v>
      </c>
      <c r="B28" s="489"/>
      <c r="C28" s="489"/>
      <c r="D28" s="489"/>
      <c r="E28" s="561"/>
      <c r="F28" s="550"/>
      <c r="G28" s="173"/>
      <c r="H28" s="559" t="str">
        <f>'QUOTE FORM'!$H$40</f>
        <v>*</v>
      </c>
      <c r="I28" s="559"/>
      <c r="J28" s="206">
        <f>'QUOTE FORM'!$L$40</f>
        <v>0</v>
      </c>
      <c r="K28" s="487" t="str">
        <f>'QUOTE FORM'!$A$47</f>
        <v>*</v>
      </c>
      <c r="L28" s="488"/>
      <c r="M28" s="488"/>
      <c r="N28" s="206">
        <f>'QUOTE FORM'!$F$47</f>
        <v>0</v>
      </c>
      <c r="O28" s="547"/>
      <c r="R28" s="253"/>
      <c r="S28" s="252"/>
    </row>
    <row r="29" spans="1:19" s="142" customFormat="1" ht="20.100000000000001" customHeight="1" x14ac:dyDescent="0.25">
      <c r="A29" s="560" t="s">
        <v>370</v>
      </c>
      <c r="B29" s="489"/>
      <c r="C29" s="489"/>
      <c r="D29" s="489"/>
      <c r="E29" s="561"/>
      <c r="F29" s="550"/>
      <c r="G29" s="173"/>
      <c r="H29" s="559" t="str">
        <f>'QUOTE FORM'!$H$41</f>
        <v>*</v>
      </c>
      <c r="I29" s="559"/>
      <c r="J29" s="206">
        <f>'QUOTE FORM'!$L$41</f>
        <v>0</v>
      </c>
      <c r="K29" s="487" t="str">
        <f>'QUOTE FORM'!$A$48</f>
        <v>*</v>
      </c>
      <c r="L29" s="488"/>
      <c r="M29" s="488"/>
      <c r="N29" s="206">
        <f>'QUOTE FORM'!$F$48</f>
        <v>0</v>
      </c>
      <c r="O29" s="547"/>
      <c r="R29" s="253"/>
      <c r="S29" s="252"/>
    </row>
    <row r="30" spans="1:19" s="142" customFormat="1" ht="20.100000000000001" customHeight="1" x14ac:dyDescent="0.25">
      <c r="A30" s="535" t="s">
        <v>300</v>
      </c>
      <c r="B30" s="530"/>
      <c r="C30" s="530"/>
      <c r="D30" s="530"/>
      <c r="E30" s="536"/>
      <c r="F30" s="550"/>
      <c r="G30" s="173"/>
      <c r="H30" s="488" t="str">
        <f>'QUOTE FORM'!$H$42</f>
        <v>*</v>
      </c>
      <c r="I30" s="488"/>
      <c r="J30" s="206">
        <f>'QUOTE FORM'!$L$42</f>
        <v>0</v>
      </c>
      <c r="K30" s="487" t="str">
        <f>'QUOTE FORM'!$H$27</f>
        <v>*</v>
      </c>
      <c r="L30" s="488"/>
      <c r="M30" s="488"/>
      <c r="N30" s="206">
        <f>'QUOTE FORM'!$L$27</f>
        <v>0</v>
      </c>
      <c r="O30" s="547"/>
      <c r="R30" s="253"/>
      <c r="S30" s="252"/>
    </row>
    <row r="31" spans="1:19" s="142" customFormat="1" ht="20.100000000000001" customHeight="1" x14ac:dyDescent="0.25">
      <c r="A31" s="562" t="s">
        <v>369</v>
      </c>
      <c r="B31" s="563"/>
      <c r="C31" s="563"/>
      <c r="D31" s="563"/>
      <c r="E31" s="564"/>
      <c r="F31" s="550"/>
      <c r="G31" s="173"/>
      <c r="H31" s="488" t="str">
        <f>'QUOTE FORM'!$H$43</f>
        <v>*</v>
      </c>
      <c r="I31" s="488"/>
      <c r="J31" s="206">
        <f>'QUOTE FORM'!$L$43</f>
        <v>0</v>
      </c>
      <c r="K31" s="487" t="str">
        <f>'QUOTE FORM'!$H$28</f>
        <v>*</v>
      </c>
      <c r="L31" s="488"/>
      <c r="M31" s="488"/>
      <c r="N31" s="206">
        <f>'QUOTE FORM'!$L$28</f>
        <v>0</v>
      </c>
      <c r="O31" s="547"/>
      <c r="R31" s="253"/>
      <c r="S31" s="252"/>
    </row>
    <row r="32" spans="1:19" s="142" customFormat="1" ht="20.100000000000001" customHeight="1" thickBot="1" x14ac:dyDescent="0.3">
      <c r="A32" s="565"/>
      <c r="B32" s="521"/>
      <c r="C32" s="521"/>
      <c r="D32" s="521"/>
      <c r="E32" s="566"/>
      <c r="F32" s="550"/>
      <c r="G32" s="173"/>
      <c r="H32" s="488" t="str">
        <f>'QUOTE FORM'!$H$44</f>
        <v>*</v>
      </c>
      <c r="I32" s="488"/>
      <c r="J32" s="206">
        <f>'QUOTE FORM'!$L$44</f>
        <v>0</v>
      </c>
      <c r="K32" s="487" t="str">
        <f>'QUOTE FORM'!$H$35</f>
        <v>*</v>
      </c>
      <c r="L32" s="488"/>
      <c r="M32" s="488"/>
      <c r="N32" s="206">
        <f>'QUOTE FORM'!$L$35</f>
        <v>0</v>
      </c>
      <c r="O32" s="547"/>
      <c r="R32" s="253"/>
      <c r="S32" s="252"/>
    </row>
    <row r="33" spans="1:22" s="142" customFormat="1" ht="20.100000000000001" customHeight="1" x14ac:dyDescent="0.25">
      <c r="A33" s="569" t="s">
        <v>298</v>
      </c>
      <c r="B33" s="570"/>
      <c r="C33" s="570"/>
      <c r="D33" s="571"/>
      <c r="E33" s="207"/>
      <c r="F33" s="550"/>
      <c r="G33" s="173"/>
      <c r="H33" s="488" t="str">
        <f>'QUOTE FORM'!$H$45</f>
        <v>*</v>
      </c>
      <c r="I33" s="488"/>
      <c r="J33" s="206">
        <f>'QUOTE FORM'!$L$45</f>
        <v>0</v>
      </c>
      <c r="K33" s="487" t="str">
        <f>'QUOTE FORM'!$H$36</f>
        <v>*</v>
      </c>
      <c r="L33" s="488"/>
      <c r="M33" s="488"/>
      <c r="N33" s="206">
        <f>'QUOTE FORM'!$L$36</f>
        <v>0</v>
      </c>
      <c r="O33" s="547"/>
      <c r="R33" s="253"/>
      <c r="S33" s="252"/>
    </row>
    <row r="34" spans="1:22" s="142" customFormat="1" ht="20.100000000000001" customHeight="1" x14ac:dyDescent="0.25">
      <c r="A34" s="575" t="s">
        <v>297</v>
      </c>
      <c r="B34" s="576"/>
      <c r="C34" s="576"/>
      <c r="D34" s="577"/>
      <c r="E34" s="197">
        <f>'QUOTE FORM'!$L$58</f>
        <v>0</v>
      </c>
      <c r="F34" s="550"/>
      <c r="G34" s="173"/>
      <c r="H34" s="488" t="str">
        <f>'QUOTE FORM'!$H$46</f>
        <v>*</v>
      </c>
      <c r="I34" s="488"/>
      <c r="J34" s="206">
        <f>'QUOTE FORM'!$L$46</f>
        <v>0</v>
      </c>
      <c r="K34" s="487" t="str">
        <f>'QUOTE FORM'!$H$47</f>
        <v>*</v>
      </c>
      <c r="L34" s="488"/>
      <c r="M34" s="488"/>
      <c r="N34" s="206">
        <f>'QUOTE FORM'!$L$47</f>
        <v>0</v>
      </c>
      <c r="O34" s="547"/>
      <c r="R34" s="253"/>
      <c r="S34" s="252"/>
    </row>
    <row r="35" spans="1:22" s="142" customFormat="1" ht="20.100000000000001" customHeight="1" x14ac:dyDescent="0.25">
      <c r="A35" s="567" t="s">
        <v>878</v>
      </c>
      <c r="B35" s="567"/>
      <c r="C35" s="567"/>
      <c r="D35" s="568"/>
      <c r="E35" s="197">
        <f>'QUOTE FORM'!$H$8</f>
        <v>0</v>
      </c>
      <c r="F35" s="550"/>
      <c r="G35" s="173"/>
      <c r="H35" s="488" t="str">
        <f>'QUOTE FORM'!A23</f>
        <v>*</v>
      </c>
      <c r="I35" s="488"/>
      <c r="J35" s="206">
        <f>'QUOTE FORM'!$F$23</f>
        <v>0</v>
      </c>
      <c r="K35" s="487" t="str">
        <f>'QUOTE FORM'!$H$48</f>
        <v>*</v>
      </c>
      <c r="L35" s="488"/>
      <c r="M35" s="488"/>
      <c r="N35" s="206">
        <f>'QUOTE FORM'!$L$48</f>
        <v>0</v>
      </c>
      <c r="O35" s="547"/>
      <c r="R35" s="253"/>
      <c r="S35" s="252"/>
    </row>
    <row r="36" spans="1:22" s="142" customFormat="1" ht="20.100000000000001" customHeight="1" x14ac:dyDescent="0.25">
      <c r="A36" s="572" t="s">
        <v>877</v>
      </c>
      <c r="B36" s="567"/>
      <c r="C36" s="567"/>
      <c r="D36" s="568"/>
      <c r="E36" s="185">
        <v>0</v>
      </c>
      <c r="F36" s="550"/>
      <c r="G36" s="173"/>
      <c r="H36" s="488" t="str">
        <f>'QUOTE FORM'!$A$24</f>
        <v>*</v>
      </c>
      <c r="I36" s="488"/>
      <c r="J36" s="206">
        <f>'QUOTE FORM'!$F$24</f>
        <v>0</v>
      </c>
      <c r="K36" s="487" t="str">
        <f>'QUOTE FORM'!$H$54</f>
        <v>*</v>
      </c>
      <c r="L36" s="488"/>
      <c r="M36" s="488"/>
      <c r="N36" s="206">
        <f>'QUOTE FORM'!$L$54</f>
        <v>0</v>
      </c>
      <c r="O36" s="547"/>
      <c r="R36" s="253"/>
      <c r="S36" s="252"/>
    </row>
    <row r="37" spans="1:22" s="142" customFormat="1" ht="20.100000000000001" customHeight="1" x14ac:dyDescent="0.25">
      <c r="A37" s="510" t="s">
        <v>296</v>
      </c>
      <c r="B37" s="511"/>
      <c r="C37" s="511"/>
      <c r="D37" s="557"/>
      <c r="E37" s="185"/>
      <c r="F37" s="550"/>
      <c r="G37" s="173"/>
      <c r="H37" s="489" t="s">
        <v>295</v>
      </c>
      <c r="I37" s="489"/>
      <c r="J37" s="489"/>
      <c r="K37" s="489"/>
      <c r="L37" s="489"/>
      <c r="M37" s="489"/>
      <c r="N37" s="205">
        <f>SUM(C38:C57,E38:E57,J24:J36,N24:N36)</f>
        <v>0</v>
      </c>
      <c r="O37" s="548"/>
      <c r="R37" s="253"/>
      <c r="S37" s="252"/>
    </row>
    <row r="38" spans="1:22" s="142" customFormat="1" ht="20.100000000000001" customHeight="1" x14ac:dyDescent="0.25">
      <c r="A38" s="558" t="str">
        <f>'QUOTE FORM'!H17</f>
        <v>*</v>
      </c>
      <c r="B38" s="559"/>
      <c r="C38" s="185">
        <f>'QUOTE FORM'!$L$17</f>
        <v>0</v>
      </c>
      <c r="D38" s="371" t="str">
        <f>'QUOTE FORM'!$A$17</f>
        <v>*</v>
      </c>
      <c r="E38" s="185">
        <f>'QUOTE FORM'!$F$17</f>
        <v>0</v>
      </c>
      <c r="F38" s="550"/>
      <c r="G38" s="501" t="s">
        <v>294</v>
      </c>
      <c r="H38" s="502"/>
      <c r="I38" s="502"/>
      <c r="J38" s="502"/>
      <c r="K38" s="502"/>
      <c r="L38" s="502"/>
      <c r="M38" s="502"/>
      <c r="N38" s="203" t="s">
        <v>293</v>
      </c>
      <c r="O38" s="200">
        <f>SUM(E34+E35+E36+N37)</f>
        <v>0</v>
      </c>
      <c r="R38" s="253"/>
      <c r="S38" s="252"/>
    </row>
    <row r="39" spans="1:22" s="142" customFormat="1" ht="20.100000000000001" customHeight="1" x14ac:dyDescent="0.25">
      <c r="A39" s="558" t="str">
        <f>'QUOTE FORM'!H18</f>
        <v>*</v>
      </c>
      <c r="B39" s="559"/>
      <c r="C39" s="185">
        <f>'QUOTE FORM'!$L$18</f>
        <v>0</v>
      </c>
      <c r="D39" s="371" t="str">
        <f>'QUOTE FORM'!$A$18</f>
        <v>*</v>
      </c>
      <c r="E39" s="185">
        <f>'QUOTE FORM'!$F$18</f>
        <v>0</v>
      </c>
      <c r="F39" s="550"/>
      <c r="G39" s="510" t="s">
        <v>292</v>
      </c>
      <c r="H39" s="511"/>
      <c r="I39" s="511"/>
      <c r="J39" s="511"/>
      <c r="K39" s="511"/>
      <c r="L39" s="511"/>
      <c r="M39" s="511"/>
      <c r="N39" s="201" t="s">
        <v>291</v>
      </c>
      <c r="O39" s="202">
        <v>0</v>
      </c>
      <c r="R39" s="253"/>
      <c r="S39" s="252"/>
    </row>
    <row r="40" spans="1:22" s="142" customFormat="1" ht="20.100000000000001" customHeight="1" x14ac:dyDescent="0.25">
      <c r="A40" s="558" t="str">
        <f>'QUOTE FORM'!H19</f>
        <v>*</v>
      </c>
      <c r="B40" s="559"/>
      <c r="C40" s="185">
        <f>'QUOTE FORM'!$L$19</f>
        <v>0</v>
      </c>
      <c r="D40" s="371" t="str">
        <f>'QUOTE FORM'!$A$19</f>
        <v>*</v>
      </c>
      <c r="E40" s="185">
        <f>'QUOTE FORM'!$F$19</f>
        <v>0</v>
      </c>
      <c r="F40" s="550"/>
      <c r="G40" s="510" t="s">
        <v>290</v>
      </c>
      <c r="H40" s="511"/>
      <c r="I40" s="511"/>
      <c r="J40" s="511"/>
      <c r="K40" s="511"/>
      <c r="L40" s="511"/>
      <c r="M40" s="511"/>
      <c r="N40" s="201" t="s">
        <v>289</v>
      </c>
      <c r="O40" s="200">
        <f>O38+O39</f>
        <v>0</v>
      </c>
      <c r="R40" s="253"/>
      <c r="S40" s="252"/>
    </row>
    <row r="41" spans="1:22" s="142" customFormat="1" ht="20.100000000000001" customHeight="1" x14ac:dyDescent="0.25">
      <c r="A41" s="558" t="str">
        <f>'QUOTE FORM'!H20</f>
        <v>*</v>
      </c>
      <c r="B41" s="559"/>
      <c r="C41" s="185">
        <f>'QUOTE FORM'!$L$20</f>
        <v>0</v>
      </c>
      <c r="D41" s="371" t="str">
        <f>'QUOTE FORM'!$A$20</f>
        <v>*</v>
      </c>
      <c r="E41" s="185">
        <f>'QUOTE FORM'!$F$20</f>
        <v>0</v>
      </c>
      <c r="F41" s="550"/>
      <c r="G41" s="510" t="s">
        <v>288</v>
      </c>
      <c r="H41" s="511"/>
      <c r="I41" s="511"/>
      <c r="J41" s="511"/>
      <c r="K41" s="511"/>
      <c r="L41" s="511"/>
      <c r="M41" s="511"/>
      <c r="N41" s="198" t="s">
        <v>287</v>
      </c>
      <c r="O41" s="167">
        <v>0</v>
      </c>
      <c r="R41" s="253"/>
      <c r="S41" s="252"/>
    </row>
    <row r="42" spans="1:22" s="142" customFormat="1" ht="20.100000000000001" customHeight="1" x14ac:dyDescent="0.25">
      <c r="A42" s="558" t="str">
        <f>'QUOTE FORM'!H21</f>
        <v>*</v>
      </c>
      <c r="B42" s="559"/>
      <c r="C42" s="185">
        <f>'QUOTE FORM'!$L$21</f>
        <v>0</v>
      </c>
      <c r="D42" s="371" t="str">
        <f>'QUOTE FORM'!$A$21</f>
        <v>*</v>
      </c>
      <c r="E42" s="185">
        <f>'QUOTE FORM'!$F$21</f>
        <v>0</v>
      </c>
      <c r="F42" s="550"/>
      <c r="G42" s="510" t="s">
        <v>286</v>
      </c>
      <c r="H42" s="511"/>
      <c r="I42" s="511"/>
      <c r="J42" s="511"/>
      <c r="K42" s="511"/>
      <c r="L42" s="511"/>
      <c r="M42" s="511"/>
      <c r="N42" s="198" t="s">
        <v>368</v>
      </c>
      <c r="O42" s="200">
        <f>O40-O41</f>
        <v>0</v>
      </c>
      <c r="R42" s="253"/>
      <c r="S42" s="252"/>
    </row>
    <row r="43" spans="1:22" s="142" customFormat="1" ht="20.100000000000001" customHeight="1" x14ac:dyDescent="0.25">
      <c r="A43" s="558" t="str">
        <f>'QUOTE FORM'!H22</f>
        <v>*</v>
      </c>
      <c r="B43" s="559"/>
      <c r="C43" s="185">
        <f>'QUOTE FORM'!$L$22</f>
        <v>0</v>
      </c>
      <c r="D43" s="371" t="str">
        <f>'QUOTE FORM'!$A$22</f>
        <v>*</v>
      </c>
      <c r="E43" s="185">
        <f>'QUOTE FORM'!$F$22</f>
        <v>0</v>
      </c>
      <c r="F43" s="550"/>
      <c r="G43" s="508" t="s">
        <v>367</v>
      </c>
      <c r="H43" s="509"/>
      <c r="I43" s="509"/>
      <c r="J43" s="509"/>
      <c r="K43" s="509"/>
      <c r="L43" s="180" t="s">
        <v>260</v>
      </c>
      <c r="M43" s="179" t="s">
        <v>259</v>
      </c>
      <c r="N43" s="164"/>
      <c r="O43" s="170"/>
      <c r="R43" s="253"/>
      <c r="S43" s="252"/>
      <c r="T43" s="252"/>
      <c r="U43" s="252"/>
      <c r="V43" s="252"/>
    </row>
    <row r="44" spans="1:22" s="142" customFormat="1" ht="20.100000000000001" customHeight="1" x14ac:dyDescent="0.25">
      <c r="A44" s="558" t="str">
        <f>'QUOTE FORM'!H23</f>
        <v>*</v>
      </c>
      <c r="B44" s="559"/>
      <c r="C44" s="185">
        <f>'QUOTE FORM'!$L$23</f>
        <v>0</v>
      </c>
      <c r="D44" s="371" t="str">
        <f>'QUOTE FORM'!$A$27</f>
        <v>*</v>
      </c>
      <c r="E44" s="185">
        <f>'QUOTE FORM'!$F$27</f>
        <v>0</v>
      </c>
      <c r="F44" s="550"/>
      <c r="G44" s="173"/>
      <c r="H44" s="602"/>
      <c r="I44" s="602"/>
      <c r="J44" s="602"/>
      <c r="K44" s="602"/>
      <c r="L44" s="268"/>
      <c r="M44" s="267"/>
      <c r="N44" s="171">
        <f>'QUOTE FORM'!$L$66</f>
        <v>0</v>
      </c>
      <c r="O44" s="170"/>
      <c r="Q44" s="272">
        <f>SUM(R44-R45)</f>
        <v>0</v>
      </c>
      <c r="R44" s="271">
        <v>0</v>
      </c>
      <c r="S44" s="270" t="s">
        <v>281</v>
      </c>
      <c r="T44" s="269"/>
      <c r="U44" s="269"/>
      <c r="V44" s="269"/>
    </row>
    <row r="45" spans="1:22" s="142" customFormat="1" ht="20.100000000000001" customHeight="1" x14ac:dyDescent="0.25">
      <c r="A45" s="558" t="str">
        <f>'QUOTE FORM'!H24</f>
        <v>*</v>
      </c>
      <c r="B45" s="559"/>
      <c r="C45" s="185">
        <f>'QUOTE FORM'!$L$24</f>
        <v>0</v>
      </c>
      <c r="D45" s="371" t="str">
        <f>'QUOTE FORM'!$A$28</f>
        <v>*</v>
      </c>
      <c r="E45" s="185">
        <f>'QUOTE FORM'!$F$28</f>
        <v>0</v>
      </c>
      <c r="F45" s="550"/>
      <c r="G45" s="173"/>
      <c r="H45" s="611"/>
      <c r="I45" s="611"/>
      <c r="J45" s="611"/>
      <c r="K45" s="611"/>
      <c r="L45" s="268"/>
      <c r="M45" s="267"/>
      <c r="N45" s="174">
        <f>'QUOTE FORM'!$L$67</f>
        <v>0</v>
      </c>
      <c r="O45" s="170"/>
      <c r="R45" s="266">
        <v>0</v>
      </c>
      <c r="S45" s="192" t="s">
        <v>366</v>
      </c>
    </row>
    <row r="46" spans="1:22" s="142" customFormat="1" ht="20.100000000000001" customHeight="1" x14ac:dyDescent="0.25">
      <c r="A46" s="558" t="str">
        <f>'QUOTE FORM'!H25</f>
        <v>*</v>
      </c>
      <c r="B46" s="559"/>
      <c r="C46" s="185">
        <f>'QUOTE FORM'!$L$25</f>
        <v>0</v>
      </c>
      <c r="D46" s="371" t="str">
        <f>'QUOTE FORM'!$A$29</f>
        <v>*</v>
      </c>
      <c r="E46" s="185">
        <f>'QUOTE FORM'!$F$29</f>
        <v>0</v>
      </c>
      <c r="F46" s="550"/>
      <c r="G46" s="173"/>
      <c r="H46" s="559"/>
      <c r="I46" s="559"/>
      <c r="J46" s="559"/>
      <c r="K46" s="559"/>
      <c r="L46" s="176"/>
      <c r="M46" s="175"/>
      <c r="N46" s="174">
        <v>0</v>
      </c>
      <c r="O46" s="170"/>
      <c r="R46" s="253"/>
      <c r="S46" s="252"/>
    </row>
    <row r="47" spans="1:22" s="142" customFormat="1" ht="20.100000000000001" customHeight="1" x14ac:dyDescent="0.25">
      <c r="A47" s="558" t="str">
        <f>'QUOTE FORM'!H26</f>
        <v>*</v>
      </c>
      <c r="B47" s="559"/>
      <c r="C47" s="185">
        <f>'QUOTE FORM'!$L$26</f>
        <v>0</v>
      </c>
      <c r="D47" s="371" t="str">
        <f>'QUOTE FORM'!$A$30</f>
        <v>*</v>
      </c>
      <c r="E47" s="185">
        <f>'QUOTE FORM'!$F$30</f>
        <v>0</v>
      </c>
      <c r="F47" s="550"/>
      <c r="G47" s="535" t="s">
        <v>365</v>
      </c>
      <c r="H47" s="530"/>
      <c r="I47" s="530"/>
      <c r="J47" s="530"/>
      <c r="K47" s="530"/>
      <c r="L47" s="530"/>
      <c r="M47" s="530"/>
      <c r="N47" s="164" t="s">
        <v>284</v>
      </c>
      <c r="O47" s="265">
        <f>N44+N45+N46</f>
        <v>0</v>
      </c>
      <c r="R47" s="253"/>
      <c r="S47" s="252"/>
    </row>
    <row r="48" spans="1:22" s="142" customFormat="1" ht="20.100000000000001" customHeight="1" x14ac:dyDescent="0.25">
      <c r="A48" s="558" t="str">
        <f>'QUOTE FORM'!H31</f>
        <v>*</v>
      </c>
      <c r="B48" s="559"/>
      <c r="C48" s="185">
        <f>'QUOTE FORM'!$L$31</f>
        <v>0</v>
      </c>
      <c r="D48" s="371" t="str">
        <f>'QUOTE FORM'!$A$31</f>
        <v>*</v>
      </c>
      <c r="E48" s="185">
        <f>'QUOTE FORM'!$F$31</f>
        <v>0</v>
      </c>
      <c r="F48" s="550"/>
      <c r="G48" s="510" t="s">
        <v>364</v>
      </c>
      <c r="H48" s="511"/>
      <c r="I48" s="511"/>
      <c r="J48" s="511"/>
      <c r="K48" s="511"/>
      <c r="L48" s="511"/>
      <c r="M48" s="511"/>
      <c r="N48" s="198" t="s">
        <v>282</v>
      </c>
      <c r="O48" s="185">
        <f>O42-O47</f>
        <v>0</v>
      </c>
      <c r="Q48" s="264"/>
      <c r="R48" s="253"/>
      <c r="S48" s="252"/>
    </row>
    <row r="49" spans="1:19" s="142" customFormat="1" ht="20.100000000000001" customHeight="1" x14ac:dyDescent="0.25">
      <c r="A49" s="558" t="str">
        <f>'QUOTE FORM'!H32</f>
        <v>*</v>
      </c>
      <c r="B49" s="559"/>
      <c r="C49" s="185">
        <f>'QUOTE FORM'!$L$32</f>
        <v>0</v>
      </c>
      <c r="D49" s="371" t="str">
        <f>'QUOTE FORM'!$A$32</f>
        <v>*</v>
      </c>
      <c r="E49" s="185">
        <f>'QUOTE FORM'!$F$32</f>
        <v>0</v>
      </c>
      <c r="F49" s="550"/>
      <c r="G49" s="199">
        <v>8</v>
      </c>
      <c r="H49" s="511" t="s">
        <v>363</v>
      </c>
      <c r="I49" s="511"/>
      <c r="J49" s="511"/>
      <c r="K49" s="196" t="s">
        <v>361</v>
      </c>
      <c r="L49" s="603">
        <f>O48-Q44</f>
        <v>0</v>
      </c>
      <c r="M49" s="603"/>
      <c r="N49" s="198" t="s">
        <v>271</v>
      </c>
      <c r="O49" s="185">
        <f>SUM(L49*0.07125)</f>
        <v>0</v>
      </c>
      <c r="Q49" s="264"/>
      <c r="R49" s="253"/>
      <c r="S49" s="252"/>
    </row>
    <row r="50" spans="1:19" s="142" customFormat="1" ht="20.100000000000001" customHeight="1" x14ac:dyDescent="0.25">
      <c r="A50" s="558" t="str">
        <f>'QUOTE FORM'!H33</f>
        <v>*</v>
      </c>
      <c r="B50" s="559"/>
      <c r="C50" s="185">
        <f>'QUOTE FORM'!$L$33</f>
        <v>0</v>
      </c>
      <c r="D50" s="371" t="str">
        <f>'QUOTE FORM'!$A$44</f>
        <v>*</v>
      </c>
      <c r="E50" s="185">
        <f>'QUOTE FORM'!$F$44</f>
        <v>0</v>
      </c>
      <c r="F50" s="550"/>
      <c r="G50" s="263" t="s">
        <v>360</v>
      </c>
      <c r="H50" s="600" t="s">
        <v>362</v>
      </c>
      <c r="I50" s="600"/>
      <c r="J50" s="600"/>
      <c r="K50" s="262" t="s">
        <v>361</v>
      </c>
      <c r="L50" s="603">
        <f>Q44</f>
        <v>0</v>
      </c>
      <c r="M50" s="603"/>
      <c r="N50" s="198" t="s">
        <v>360</v>
      </c>
      <c r="O50" s="202">
        <f>SUM(L50*0.065)</f>
        <v>0</v>
      </c>
      <c r="R50" s="253"/>
      <c r="S50" s="252"/>
    </row>
    <row r="51" spans="1:19" s="142" customFormat="1" ht="20.100000000000001" customHeight="1" x14ac:dyDescent="0.25">
      <c r="A51" s="558" t="str">
        <f>'QUOTE FORM'!H34</f>
        <v>*</v>
      </c>
      <c r="B51" s="559"/>
      <c r="C51" s="185">
        <f>'QUOTE FORM'!$L$34</f>
        <v>0</v>
      </c>
      <c r="D51" s="372" t="str">
        <f>'QUOTE FORM'!$A$45</f>
        <v>*</v>
      </c>
      <c r="E51" s="185">
        <f>'QUOTE FORM'!$F$45</f>
        <v>0</v>
      </c>
      <c r="F51" s="550"/>
      <c r="G51" s="508" t="s">
        <v>359</v>
      </c>
      <c r="H51" s="509"/>
      <c r="I51" s="509"/>
      <c r="J51" s="509"/>
      <c r="K51" s="509"/>
      <c r="L51" s="509"/>
      <c r="M51" s="509"/>
      <c r="N51" s="553"/>
      <c r="O51" s="612"/>
      <c r="R51" s="253"/>
      <c r="S51" s="252"/>
    </row>
    <row r="52" spans="1:19" s="142" customFormat="1" ht="20.100000000000001" customHeight="1" x14ac:dyDescent="0.25">
      <c r="A52" s="558" t="str">
        <f>'QUOTE FORM'!A37</f>
        <v>*</v>
      </c>
      <c r="B52" s="559"/>
      <c r="C52" s="185">
        <f>'QUOTE FORM'!$F$37</f>
        <v>0</v>
      </c>
      <c r="D52" s="372" t="str">
        <f>'QUOTE FORM'!$A$46</f>
        <v>*</v>
      </c>
      <c r="E52" s="185">
        <f>'QUOTE FORM'!$F$46</f>
        <v>0</v>
      </c>
      <c r="F52" s="550"/>
      <c r="G52" s="173"/>
      <c r="H52" s="489" t="s">
        <v>570</v>
      </c>
      <c r="I52" s="489"/>
      <c r="J52" s="489"/>
      <c r="K52" s="489"/>
      <c r="L52" s="489"/>
      <c r="M52" s="489"/>
      <c r="N52" s="191">
        <v>0</v>
      </c>
      <c r="O52" s="547"/>
      <c r="R52" s="253"/>
      <c r="S52" s="252"/>
    </row>
    <row r="53" spans="1:19" s="142" customFormat="1" ht="20.100000000000001" customHeight="1" x14ac:dyDescent="0.25">
      <c r="A53" s="558" t="str">
        <f>'QUOTE FORM'!A38</f>
        <v>*</v>
      </c>
      <c r="B53" s="559"/>
      <c r="C53" s="185">
        <f>'QUOTE FORM'!$F$38</f>
        <v>0</v>
      </c>
      <c r="D53" s="372" t="str">
        <f>'QUOTE FORM'!$A$54</f>
        <v>*</v>
      </c>
      <c r="E53" s="185">
        <f>'QUOTE FORM'!$F$54</f>
        <v>0</v>
      </c>
      <c r="F53" s="550"/>
      <c r="G53" s="173"/>
      <c r="H53" s="489" t="s">
        <v>571</v>
      </c>
      <c r="I53" s="489"/>
      <c r="J53" s="489"/>
      <c r="K53" s="489"/>
      <c r="L53" s="489"/>
      <c r="M53" s="489"/>
      <c r="N53" s="191">
        <v>0</v>
      </c>
      <c r="O53" s="547"/>
      <c r="R53" s="253"/>
      <c r="S53" s="252"/>
    </row>
    <row r="54" spans="1:19" s="142" customFormat="1" ht="20.100000000000001" customHeight="1" x14ac:dyDescent="0.25">
      <c r="A54" s="558" t="str">
        <f>'QUOTE FORM'!$A$51</f>
        <v>*</v>
      </c>
      <c r="B54" s="559"/>
      <c r="C54" s="185">
        <f>'QUOTE FORM'!$F$51</f>
        <v>0</v>
      </c>
      <c r="D54" s="372" t="str">
        <f>'QUOTE FORM'!$A$55</f>
        <v>*</v>
      </c>
      <c r="E54" s="185">
        <f>'QUOTE FORM'!$F$55</f>
        <v>0</v>
      </c>
      <c r="F54" s="550"/>
      <c r="G54" s="173"/>
      <c r="H54" s="489" t="s">
        <v>356</v>
      </c>
      <c r="I54" s="489"/>
      <c r="J54" s="489"/>
      <c r="K54" s="489"/>
      <c r="L54" s="489"/>
      <c r="M54" s="489"/>
      <c r="N54" s="191">
        <v>0</v>
      </c>
      <c r="O54" s="548"/>
      <c r="R54" s="253"/>
      <c r="S54" s="252"/>
    </row>
    <row r="55" spans="1:19" s="142" customFormat="1" ht="20.100000000000001" customHeight="1" x14ac:dyDescent="0.25">
      <c r="A55" s="558" t="str">
        <f>'QUOTE FORM'!$A$52</f>
        <v>*</v>
      </c>
      <c r="B55" s="559"/>
      <c r="C55" s="185">
        <f>'QUOTE FORM'!$F$52</f>
        <v>0</v>
      </c>
      <c r="D55" s="372" t="str">
        <f>'QUOTE FORM'!$A$56</f>
        <v>*</v>
      </c>
      <c r="E55" s="185">
        <f>'QUOTE FORM'!$F$56</f>
        <v>0</v>
      </c>
      <c r="F55" s="550"/>
      <c r="G55" s="173"/>
      <c r="H55" s="489" t="s">
        <v>355</v>
      </c>
      <c r="I55" s="489"/>
      <c r="J55" s="489"/>
      <c r="K55" s="489"/>
      <c r="L55" s="489"/>
      <c r="M55" s="489"/>
      <c r="N55" s="171">
        <v>0</v>
      </c>
      <c r="O55" s="204"/>
      <c r="R55" s="253"/>
      <c r="S55" s="252"/>
    </row>
    <row r="56" spans="1:19" s="142" customFormat="1" ht="20.100000000000001" customHeight="1" x14ac:dyDescent="0.25">
      <c r="A56" s="558" t="str">
        <f>'QUOTE FORM'!$A$53</f>
        <v>*</v>
      </c>
      <c r="B56" s="559"/>
      <c r="C56" s="185">
        <f>'QUOTE FORM'!$F$53</f>
        <v>0</v>
      </c>
      <c r="D56" s="371" t="str">
        <f>'QUOTE FORM'!$H$50</f>
        <v>*</v>
      </c>
      <c r="E56" s="185">
        <f>'QUOTE FORM'!$L$50</f>
        <v>0</v>
      </c>
      <c r="F56" s="550"/>
      <c r="G56" s="173"/>
      <c r="H56" s="489" t="s">
        <v>354</v>
      </c>
      <c r="I56" s="489"/>
      <c r="J56" s="489"/>
      <c r="K56" s="489"/>
      <c r="L56" s="489"/>
      <c r="M56" s="489"/>
      <c r="N56" s="171">
        <v>100</v>
      </c>
      <c r="O56" s="204"/>
      <c r="R56" s="253"/>
      <c r="S56" s="252"/>
    </row>
    <row r="57" spans="1:19" s="142" customFormat="1" ht="20.100000000000001" customHeight="1" thickBot="1" x14ac:dyDescent="0.3">
      <c r="A57" s="558" t="str">
        <f>'QUOTE FORM'!$A$39</f>
        <v>*</v>
      </c>
      <c r="B57" s="559"/>
      <c r="C57" s="185">
        <f>'QUOTE FORM'!$F$39</f>
        <v>0</v>
      </c>
      <c r="D57" s="373" t="str">
        <f>'QUOTE FORM'!$H$51</f>
        <v>*</v>
      </c>
      <c r="E57" s="185">
        <f>'QUOTE FORM'!$L$51</f>
        <v>0</v>
      </c>
      <c r="F57" s="550"/>
      <c r="G57" s="501" t="s">
        <v>353</v>
      </c>
      <c r="H57" s="502"/>
      <c r="I57" s="502"/>
      <c r="J57" s="502"/>
      <c r="K57" s="502"/>
      <c r="L57" s="502"/>
      <c r="M57" s="502"/>
      <c r="N57" s="168" t="s">
        <v>267</v>
      </c>
      <c r="O57" s="200">
        <f>N52+N53+N54+N55+N56</f>
        <v>100</v>
      </c>
      <c r="R57" s="253"/>
      <c r="S57" s="252"/>
    </row>
    <row r="58" spans="1:19" s="142" customFormat="1" ht="20.100000000000001" customHeight="1" thickBot="1" x14ac:dyDescent="0.3">
      <c r="A58" s="558"/>
      <c r="B58" s="559"/>
      <c r="C58" s="559"/>
      <c r="D58" s="604"/>
      <c r="E58" s="185"/>
      <c r="F58" s="550"/>
      <c r="G58" s="508" t="s">
        <v>352</v>
      </c>
      <c r="H58" s="509"/>
      <c r="I58" s="509"/>
      <c r="J58" s="509"/>
      <c r="K58" s="509"/>
      <c r="L58" s="509"/>
      <c r="M58" s="509"/>
      <c r="N58" s="553"/>
      <c r="O58" s="551">
        <v>0</v>
      </c>
      <c r="R58" s="253"/>
      <c r="S58" s="252"/>
    </row>
    <row r="59" spans="1:19" s="142" customFormat="1" ht="20.100000000000001" customHeight="1" x14ac:dyDescent="0.25">
      <c r="A59" s="569" t="s">
        <v>264</v>
      </c>
      <c r="B59" s="570"/>
      <c r="C59" s="570"/>
      <c r="D59" s="570"/>
      <c r="E59" s="581"/>
      <c r="F59" s="550"/>
      <c r="G59" s="189"/>
      <c r="H59" s="178" t="s">
        <v>269</v>
      </c>
      <c r="I59" s="488"/>
      <c r="J59" s="488"/>
      <c r="K59" s="488"/>
      <c r="L59" s="488"/>
      <c r="M59" s="488"/>
      <c r="N59" s="503"/>
      <c r="O59" s="613"/>
      <c r="R59" s="253"/>
      <c r="S59" s="252"/>
    </row>
    <row r="60" spans="1:19" s="142" customFormat="1" ht="20.100000000000001" customHeight="1" x14ac:dyDescent="0.25">
      <c r="A60" s="487" t="s">
        <v>262</v>
      </c>
      <c r="B60" s="488"/>
      <c r="C60" s="488"/>
      <c r="D60" s="488"/>
      <c r="E60" s="614"/>
      <c r="F60" s="550"/>
      <c r="G60" s="501" t="s">
        <v>351</v>
      </c>
      <c r="H60" s="502"/>
      <c r="I60" s="502"/>
      <c r="J60" s="502"/>
      <c r="K60" s="502"/>
      <c r="L60" s="502"/>
      <c r="M60" s="502"/>
      <c r="N60" s="168" t="s">
        <v>250</v>
      </c>
      <c r="O60" s="200">
        <f>O48+O49+O50+O57+O58</f>
        <v>100</v>
      </c>
      <c r="R60" s="253"/>
      <c r="S60" s="252"/>
    </row>
    <row r="61" spans="1:19" s="142" customFormat="1" ht="20.100000000000001" customHeight="1" x14ac:dyDescent="0.25">
      <c r="A61" s="615"/>
      <c r="B61" s="616"/>
      <c r="C61" s="616"/>
      <c r="D61" s="616"/>
      <c r="E61" s="617"/>
      <c r="F61" s="550"/>
      <c r="G61" s="508" t="s">
        <v>266</v>
      </c>
      <c r="H61" s="509"/>
      <c r="I61" s="509"/>
      <c r="J61" s="509"/>
      <c r="K61" s="509"/>
      <c r="L61" s="509"/>
      <c r="M61" s="509"/>
      <c r="N61" s="164"/>
      <c r="O61" s="261"/>
      <c r="R61" s="253"/>
      <c r="S61" s="252"/>
    </row>
    <row r="62" spans="1:19" s="142" customFormat="1" ht="20.100000000000001" customHeight="1" x14ac:dyDescent="0.25">
      <c r="A62" s="618"/>
      <c r="B62" s="619"/>
      <c r="C62" s="619"/>
      <c r="D62" s="619"/>
      <c r="E62" s="620"/>
      <c r="F62" s="550"/>
      <c r="G62" s="173"/>
      <c r="H62" s="489" t="s">
        <v>350</v>
      </c>
      <c r="I62" s="489"/>
      <c r="J62" s="489"/>
      <c r="K62" s="489"/>
      <c r="L62" s="489"/>
      <c r="M62" s="489"/>
      <c r="N62" s="171">
        <v>0</v>
      </c>
      <c r="O62" s="170"/>
      <c r="R62" s="253"/>
      <c r="S62" s="252"/>
    </row>
    <row r="63" spans="1:19" s="142" customFormat="1" ht="20.100000000000001" customHeight="1" x14ac:dyDescent="0.25">
      <c r="A63" s="558"/>
      <c r="B63" s="559"/>
      <c r="C63" s="559"/>
      <c r="D63" s="559"/>
      <c r="E63" s="598"/>
      <c r="F63" s="550"/>
      <c r="G63" s="173"/>
      <c r="H63" s="489" t="s">
        <v>349</v>
      </c>
      <c r="I63" s="489"/>
      <c r="J63" s="489"/>
      <c r="K63" s="489"/>
      <c r="L63" s="489"/>
      <c r="M63" s="489"/>
      <c r="N63" s="522"/>
      <c r="O63" s="170"/>
      <c r="R63" s="253"/>
      <c r="S63" s="252"/>
    </row>
    <row r="64" spans="1:19" s="166" customFormat="1" ht="20.25" customHeight="1" x14ac:dyDescent="0.2">
      <c r="A64" s="608" t="s">
        <v>257</v>
      </c>
      <c r="B64" s="609"/>
      <c r="C64" s="609"/>
      <c r="D64" s="609"/>
      <c r="E64" s="610"/>
      <c r="F64" s="165"/>
      <c r="G64" s="173"/>
      <c r="H64" s="489" t="s">
        <v>348</v>
      </c>
      <c r="I64" s="489"/>
      <c r="J64" s="489"/>
      <c r="K64" s="489"/>
      <c r="L64" s="489"/>
      <c r="M64" s="489"/>
      <c r="N64" s="171">
        <v>0</v>
      </c>
      <c r="O64" s="260"/>
      <c r="R64" s="257"/>
      <c r="S64" s="256"/>
    </row>
    <row r="65" spans="1:19" s="166" customFormat="1" ht="36.75" customHeight="1" thickBot="1" x14ac:dyDescent="0.25">
      <c r="A65" s="482" t="s">
        <v>347</v>
      </c>
      <c r="B65" s="483"/>
      <c r="C65" s="483"/>
      <c r="D65" s="483"/>
      <c r="E65" s="484"/>
      <c r="F65" s="259"/>
      <c r="G65" s="501" t="s">
        <v>346</v>
      </c>
      <c r="H65" s="502"/>
      <c r="I65" s="502"/>
      <c r="J65" s="502"/>
      <c r="K65" s="502"/>
      <c r="L65" s="502"/>
      <c r="M65" s="502"/>
      <c r="N65" s="168" t="s">
        <v>345</v>
      </c>
      <c r="O65" s="258">
        <f>N62+N64</f>
        <v>0</v>
      </c>
      <c r="R65" s="257"/>
      <c r="S65" s="256"/>
    </row>
    <row r="66" spans="1:19" ht="19.5" customHeight="1" thickBot="1" x14ac:dyDescent="0.3">
      <c r="A66" s="605" t="s">
        <v>344</v>
      </c>
      <c r="B66" s="606"/>
      <c r="C66" s="606"/>
      <c r="D66" s="606"/>
      <c r="E66" s="607"/>
      <c r="F66" s="255"/>
      <c r="G66" s="508" t="s">
        <v>343</v>
      </c>
      <c r="H66" s="509"/>
      <c r="I66" s="509"/>
      <c r="J66" s="509"/>
      <c r="K66" s="509"/>
      <c r="L66" s="509"/>
      <c r="M66" s="509"/>
      <c r="N66" s="164" t="s">
        <v>342</v>
      </c>
      <c r="O66" s="254">
        <f>O60-O65</f>
        <v>100</v>
      </c>
    </row>
    <row r="67" spans="1:19" s="142" customFormat="1" ht="15" customHeight="1" x14ac:dyDescent="0.25">
      <c r="A67" s="485" t="s">
        <v>249</v>
      </c>
      <c r="B67" s="486"/>
      <c r="C67" s="161"/>
      <c r="D67" s="161"/>
      <c r="E67" s="161"/>
      <c r="F67" s="161"/>
      <c r="G67" s="161"/>
      <c r="H67" s="161"/>
      <c r="I67" s="161"/>
      <c r="J67" s="518" t="s">
        <v>247</v>
      </c>
      <c r="K67" s="527"/>
      <c r="L67" s="527"/>
      <c r="M67" s="527"/>
      <c r="N67" s="182" t="s">
        <v>246</v>
      </c>
      <c r="O67" s="159" t="s">
        <v>245</v>
      </c>
      <c r="R67" s="253"/>
      <c r="S67" s="252"/>
    </row>
    <row r="68" spans="1:19" s="142" customFormat="1" ht="15" customHeight="1" x14ac:dyDescent="0.25">
      <c r="A68" s="487"/>
      <c r="B68" s="488"/>
      <c r="C68" s="178"/>
      <c r="D68" s="178"/>
      <c r="E68" s="178"/>
      <c r="F68" s="178"/>
      <c r="G68" s="178"/>
      <c r="H68" s="178"/>
      <c r="I68" s="178"/>
      <c r="J68" s="519"/>
      <c r="K68" s="528"/>
      <c r="L68" s="528"/>
      <c r="M68" s="528"/>
      <c r="N68" s="156" t="s">
        <v>243</v>
      </c>
      <c r="O68" s="155" t="s">
        <v>242</v>
      </c>
      <c r="R68" s="253"/>
      <c r="S68" s="252"/>
    </row>
    <row r="69" spans="1:19" s="142" customFormat="1" ht="15" customHeight="1" x14ac:dyDescent="0.25">
      <c r="A69" s="154" t="s">
        <v>248</v>
      </c>
      <c r="B69" s="153"/>
      <c r="C69" s="153"/>
      <c r="D69" s="153"/>
      <c r="E69" s="152"/>
      <c r="F69" s="152"/>
      <c r="G69" s="152"/>
      <c r="H69" s="152"/>
      <c r="I69" s="152"/>
      <c r="J69" s="520" t="s">
        <v>247</v>
      </c>
      <c r="K69" s="516"/>
      <c r="L69" s="516"/>
      <c r="M69" s="516"/>
      <c r="N69" s="150" t="s">
        <v>246</v>
      </c>
      <c r="O69" s="149" t="s">
        <v>245</v>
      </c>
      <c r="R69" s="253"/>
      <c r="S69" s="252"/>
    </row>
    <row r="70" spans="1:19" s="142" customFormat="1" ht="15" customHeight="1" thickBot="1" x14ac:dyDescent="0.3">
      <c r="A70" s="148" t="s">
        <v>244</v>
      </c>
      <c r="B70" s="177"/>
      <c r="C70" s="490"/>
      <c r="D70" s="490"/>
      <c r="E70" s="146"/>
      <c r="F70" s="146"/>
      <c r="G70" s="146"/>
      <c r="H70" s="146"/>
      <c r="I70" s="146"/>
      <c r="J70" s="521"/>
      <c r="K70" s="517"/>
      <c r="L70" s="517"/>
      <c r="M70" s="517"/>
      <c r="N70" s="144" t="s">
        <v>243</v>
      </c>
      <c r="O70" s="143" t="s">
        <v>242</v>
      </c>
      <c r="R70" s="253"/>
      <c r="S70" s="252"/>
    </row>
  </sheetData>
  <mergeCells count="157">
    <mergeCell ref="O58:O59"/>
    <mergeCell ref="G58:N58"/>
    <mergeCell ref="H54:M54"/>
    <mergeCell ref="A59:E59"/>
    <mergeCell ref="A63:E63"/>
    <mergeCell ref="H64:M64"/>
    <mergeCell ref="G57:M57"/>
    <mergeCell ref="A60:E60"/>
    <mergeCell ref="A61:E61"/>
    <mergeCell ref="A62:E62"/>
    <mergeCell ref="I59:N59"/>
    <mergeCell ref="I20:O20"/>
    <mergeCell ref="I21:O21"/>
    <mergeCell ref="A22:O22"/>
    <mergeCell ref="F23:F63"/>
    <mergeCell ref="G60:M60"/>
    <mergeCell ref="H62:M62"/>
    <mergeCell ref="G61:M61"/>
    <mergeCell ref="H45:K45"/>
    <mergeCell ref="A31:E32"/>
    <mergeCell ref="A35:D35"/>
    <mergeCell ref="A23:E23"/>
    <mergeCell ref="A34:D34"/>
    <mergeCell ref="A24:E24"/>
    <mergeCell ref="O51:O54"/>
    <mergeCell ref="H52:M52"/>
    <mergeCell ref="H53:M53"/>
    <mergeCell ref="K34:M34"/>
    <mergeCell ref="H35:I35"/>
    <mergeCell ref="K35:M35"/>
    <mergeCell ref="H36:I36"/>
    <mergeCell ref="K36:M36"/>
    <mergeCell ref="A47:B47"/>
    <mergeCell ref="A48:B48"/>
    <mergeCell ref="A49:B49"/>
    <mergeCell ref="I19:O19"/>
    <mergeCell ref="F11:H11"/>
    <mergeCell ref="A4:B4"/>
    <mergeCell ref="J9:O9"/>
    <mergeCell ref="I11:O11"/>
    <mergeCell ref="F17:H17"/>
    <mergeCell ref="I17:O17"/>
    <mergeCell ref="F12:H12"/>
    <mergeCell ref="I12:O12"/>
    <mergeCell ref="I13:O13"/>
    <mergeCell ref="I14:O14"/>
    <mergeCell ref="I15:O15"/>
    <mergeCell ref="J7:O7"/>
    <mergeCell ref="L2:M2"/>
    <mergeCell ref="J8:K8"/>
    <mergeCell ref="N8:O8"/>
    <mergeCell ref="L8:M8"/>
    <mergeCell ref="A16:O16"/>
    <mergeCell ref="B9:C9"/>
    <mergeCell ref="B8:C8"/>
    <mergeCell ref="E8:H8"/>
    <mergeCell ref="B5:H5"/>
    <mergeCell ref="B6:H6"/>
    <mergeCell ref="A46:B46"/>
    <mergeCell ref="H1:O1"/>
    <mergeCell ref="O23:O37"/>
    <mergeCell ref="F13:H13"/>
    <mergeCell ref="F18:H18"/>
    <mergeCell ref="F19:H19"/>
    <mergeCell ref="F20:H20"/>
    <mergeCell ref="F21:H21"/>
    <mergeCell ref="G38:M38"/>
    <mergeCell ref="G23:N23"/>
    <mergeCell ref="E9:H9"/>
    <mergeCell ref="I18:O18"/>
    <mergeCell ref="A10:O10"/>
    <mergeCell ref="A33:D33"/>
    <mergeCell ref="F15:H15"/>
    <mergeCell ref="F14:H14"/>
    <mergeCell ref="J2:K2"/>
    <mergeCell ref="J3:O3"/>
    <mergeCell ref="N2:O2"/>
    <mergeCell ref="J4:O4"/>
    <mergeCell ref="A30:E30"/>
    <mergeCell ref="B7:H7"/>
    <mergeCell ref="J5:O5"/>
    <mergeCell ref="J6:O6"/>
    <mergeCell ref="C1:F1"/>
    <mergeCell ref="A25:E25"/>
    <mergeCell ref="A26:E26"/>
    <mergeCell ref="A27:E27"/>
    <mergeCell ref="A28:E28"/>
    <mergeCell ref="A29:E29"/>
    <mergeCell ref="A43:B43"/>
    <mergeCell ref="A44:B44"/>
    <mergeCell ref="A45:B45"/>
    <mergeCell ref="G51:N51"/>
    <mergeCell ref="H50:J50"/>
    <mergeCell ref="L49:M49"/>
    <mergeCell ref="L50:M50"/>
    <mergeCell ref="A58:D58"/>
    <mergeCell ref="C70:D70"/>
    <mergeCell ref="G65:M65"/>
    <mergeCell ref="G66:M66"/>
    <mergeCell ref="G47:M47"/>
    <mergeCell ref="G48:M48"/>
    <mergeCell ref="A55:B55"/>
    <mergeCell ref="A56:B56"/>
    <mergeCell ref="A57:B57"/>
    <mergeCell ref="A50:B50"/>
    <mergeCell ref="A51:B51"/>
    <mergeCell ref="A52:B52"/>
    <mergeCell ref="A53:B53"/>
    <mergeCell ref="A54:B54"/>
    <mergeCell ref="A66:E66"/>
    <mergeCell ref="A65:E65"/>
    <mergeCell ref="A64:E64"/>
    <mergeCell ref="G42:M42"/>
    <mergeCell ref="A36:D36"/>
    <mergeCell ref="G39:M39"/>
    <mergeCell ref="G40:M40"/>
    <mergeCell ref="H49:J49"/>
    <mergeCell ref="H46:K46"/>
    <mergeCell ref="G43:K43"/>
    <mergeCell ref="A67:B68"/>
    <mergeCell ref="K69:M70"/>
    <mergeCell ref="J69:J70"/>
    <mergeCell ref="H63:N63"/>
    <mergeCell ref="J67:J68"/>
    <mergeCell ref="K67:M68"/>
    <mergeCell ref="H56:M56"/>
    <mergeCell ref="G41:M41"/>
    <mergeCell ref="H55:M55"/>
    <mergeCell ref="H44:K44"/>
    <mergeCell ref="H37:M37"/>
    <mergeCell ref="A37:D37"/>
    <mergeCell ref="A38:B38"/>
    <mergeCell ref="A39:B39"/>
    <mergeCell ref="A40:B40"/>
    <mergeCell ref="A41:B41"/>
    <mergeCell ref="A42:B42"/>
    <mergeCell ref="H24:I24"/>
    <mergeCell ref="K24:M24"/>
    <mergeCell ref="H25:I25"/>
    <mergeCell ref="K25:M25"/>
    <mergeCell ref="H26:I26"/>
    <mergeCell ref="K26:M26"/>
    <mergeCell ref="H27:I27"/>
    <mergeCell ref="K27:M27"/>
    <mergeCell ref="H28:I28"/>
    <mergeCell ref="K28:M28"/>
    <mergeCell ref="H34:I34"/>
    <mergeCell ref="H29:I29"/>
    <mergeCell ref="K29:M29"/>
    <mergeCell ref="H30:I30"/>
    <mergeCell ref="K30:M30"/>
    <mergeCell ref="H31:I31"/>
    <mergeCell ref="K31:M31"/>
    <mergeCell ref="H32:I32"/>
    <mergeCell ref="K32:M32"/>
    <mergeCell ref="H33:I33"/>
    <mergeCell ref="K33:M33"/>
  </mergeCells>
  <hyperlinks>
    <hyperlink ref="A4" r:id="rId1" xr:uid="{00000000-0004-0000-1300-000000000000}"/>
  </hyperlinks>
  <pageMargins left="0.45" right="0.45" top="0.25" bottom="0.25" header="0.3" footer="0.3"/>
  <pageSetup scale="5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209550</xdr:rowOff>
                  </from>
                  <to>
                    <xdr:col>0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209550</xdr:rowOff>
                  </from>
                  <to>
                    <xdr:col>0</xdr:col>
                    <xdr:colOff>228600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209550</xdr:rowOff>
                  </from>
                  <to>
                    <xdr:col>0</xdr:col>
                    <xdr:colOff>228600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209550</xdr:rowOff>
                  </from>
                  <to>
                    <xdr:col>0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0</xdr:col>
                    <xdr:colOff>228600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228600</xdr:rowOff>
                  </from>
                  <to>
                    <xdr:col>0</xdr:col>
                    <xdr:colOff>228600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62</xdr:row>
                    <xdr:rowOff>228600</xdr:rowOff>
                  </from>
                  <to>
                    <xdr:col>0</xdr:col>
                    <xdr:colOff>228600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63</xdr:row>
                    <xdr:rowOff>247650</xdr:rowOff>
                  </from>
                  <to>
                    <xdr:col>0</xdr:col>
                    <xdr:colOff>228600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42</xdr:row>
                    <xdr:rowOff>209550</xdr:rowOff>
                  </from>
                  <to>
                    <xdr:col>11</xdr:col>
                    <xdr:colOff>257175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64</xdr:row>
                    <xdr:rowOff>428625</xdr:rowOff>
                  </from>
                  <to>
                    <xdr:col>0</xdr:col>
                    <xdr:colOff>228600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42</xdr:row>
                    <xdr:rowOff>219075</xdr:rowOff>
                  </from>
                  <to>
                    <xdr:col>12</xdr:col>
                    <xdr:colOff>323850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43</xdr:row>
                    <xdr:rowOff>219075</xdr:rowOff>
                  </from>
                  <to>
                    <xdr:col>11</xdr:col>
                    <xdr:colOff>266700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44</xdr:row>
                    <xdr:rowOff>228600</xdr:rowOff>
                  </from>
                  <to>
                    <xdr:col>11</xdr:col>
                    <xdr:colOff>276225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44</xdr:row>
                    <xdr:rowOff>219075</xdr:rowOff>
                  </from>
                  <to>
                    <xdr:col>12</xdr:col>
                    <xdr:colOff>323850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43</xdr:row>
                    <xdr:rowOff>219075</xdr:rowOff>
                  </from>
                  <to>
                    <xdr:col>12</xdr:col>
                    <xdr:colOff>323850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61</xdr:row>
                    <xdr:rowOff>219075</xdr:rowOff>
                  </from>
                  <to>
                    <xdr:col>7</xdr:col>
                    <xdr:colOff>323850</xdr:colOff>
                    <xdr:row>63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V70"/>
  <sheetViews>
    <sheetView topLeftCell="A22" workbookViewId="0">
      <selection activeCell="E35" sqref="E35"/>
    </sheetView>
  </sheetViews>
  <sheetFormatPr defaultRowHeight="15" x14ac:dyDescent="0.25"/>
  <cols>
    <col min="1" max="1" width="13.5703125" style="8" customWidth="1"/>
    <col min="2" max="2" width="18.42578125" style="8" customWidth="1"/>
    <col min="3" max="3" width="14.7109375" style="8" customWidth="1"/>
    <col min="4" max="4" width="23.28515625" style="8" customWidth="1"/>
    <col min="5" max="5" width="15.14062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0" width="9.140625" style="8"/>
    <col min="11" max="11" width="11.42578125" style="8" customWidth="1"/>
    <col min="12" max="12" width="4.42578125" style="8" customWidth="1"/>
    <col min="13" max="13" width="8.85546875" style="295" customWidth="1"/>
    <col min="14" max="14" width="11.7109375" style="8" customWidth="1"/>
    <col min="15" max="15" width="18.28515625" style="8" customWidth="1"/>
    <col min="16" max="16" width="9.140625" style="8"/>
    <col min="17" max="17" width="12.140625" style="245" bestFit="1" customWidth="1"/>
    <col min="18" max="18" width="10.85546875" style="245" bestFit="1" customWidth="1"/>
    <col min="19" max="19" width="27.28515625" style="231" customWidth="1"/>
    <col min="20" max="16384" width="9.140625" style="8"/>
  </cols>
  <sheetData>
    <row r="1" spans="1:19" ht="36.75" customHeight="1" x14ac:dyDescent="0.25">
      <c r="C1" s="583" t="s">
        <v>341</v>
      </c>
      <c r="D1" s="583"/>
      <c r="E1" s="583"/>
      <c r="F1" s="583"/>
      <c r="G1" s="279"/>
      <c r="H1" s="573" t="s">
        <v>414</v>
      </c>
      <c r="I1" s="573"/>
      <c r="J1" s="573"/>
      <c r="K1" s="573"/>
      <c r="L1" s="573"/>
      <c r="M1" s="573"/>
      <c r="N1" s="573"/>
      <c r="O1" s="573"/>
    </row>
    <row r="2" spans="1:19" ht="20.100000000000001" customHeight="1" x14ac:dyDescent="0.25">
      <c r="C2" s="226" t="s">
        <v>339</v>
      </c>
      <c r="D2" s="225" t="s">
        <v>338</v>
      </c>
      <c r="E2" s="222" t="s">
        <v>386</v>
      </c>
      <c r="F2" s="621"/>
      <c r="G2" s="621"/>
      <c r="H2" s="621"/>
      <c r="I2" s="233" t="s">
        <v>336</v>
      </c>
      <c r="J2" s="532">
        <f>'QUOTE FORM'!$I$3</f>
        <v>0</v>
      </c>
      <c r="K2" s="533"/>
      <c r="L2" s="525" t="s">
        <v>335</v>
      </c>
      <c r="M2" s="525"/>
      <c r="N2" s="388">
        <f>$B$12</f>
        <v>0</v>
      </c>
      <c r="O2" s="388"/>
    </row>
    <row r="3" spans="1:19" ht="20.100000000000001" customHeight="1" x14ac:dyDescent="0.25">
      <c r="C3" s="224" t="s">
        <v>385</v>
      </c>
      <c r="D3" s="223" t="s">
        <v>384</v>
      </c>
      <c r="E3" s="222" t="s">
        <v>383</v>
      </c>
      <c r="F3" s="621"/>
      <c r="G3" s="621"/>
      <c r="H3" s="621"/>
      <c r="I3" s="233" t="s">
        <v>331</v>
      </c>
      <c r="J3" s="388"/>
      <c r="K3" s="388"/>
      <c r="L3" s="388"/>
      <c r="M3" s="388"/>
      <c r="N3" s="388"/>
      <c r="O3" s="388"/>
    </row>
    <row r="4" spans="1:19" ht="20.100000000000001" customHeight="1" x14ac:dyDescent="0.25">
      <c r="A4" s="584" t="s">
        <v>330</v>
      </c>
      <c r="B4" s="584"/>
      <c r="C4" s="224" t="s">
        <v>382</v>
      </c>
      <c r="D4" s="223"/>
      <c r="E4" s="222"/>
      <c r="F4" s="621"/>
      <c r="G4" s="621"/>
      <c r="H4" s="621"/>
      <c r="I4" s="233" t="s">
        <v>327</v>
      </c>
      <c r="J4" s="446"/>
      <c r="K4" s="431"/>
      <c r="L4" s="431"/>
      <c r="M4" s="431"/>
      <c r="N4" s="431"/>
      <c r="O4" s="431"/>
    </row>
    <row r="5" spans="1:19" s="209" customFormat="1" ht="20.100000000000001" customHeight="1" x14ac:dyDescent="0.25">
      <c r="A5" s="62" t="s">
        <v>326</v>
      </c>
      <c r="B5" s="388">
        <f>'QUOTE FORM'!$B$4</f>
        <v>0</v>
      </c>
      <c r="C5" s="388"/>
      <c r="D5" s="388"/>
      <c r="E5" s="388"/>
      <c r="F5" s="388"/>
      <c r="G5" s="388"/>
      <c r="H5" s="388"/>
      <c r="I5" s="233" t="s">
        <v>325</v>
      </c>
      <c r="J5" s="446"/>
      <c r="K5" s="431"/>
      <c r="L5" s="431"/>
      <c r="M5" s="431"/>
      <c r="N5" s="431"/>
      <c r="O5" s="431"/>
      <c r="Q5" s="273"/>
      <c r="R5" s="273"/>
      <c r="S5" s="273"/>
    </row>
    <row r="6" spans="1:19" s="209" customFormat="1" ht="20.100000000000001" customHeight="1" x14ac:dyDescent="0.25">
      <c r="A6" s="62" t="s">
        <v>326</v>
      </c>
      <c r="B6" s="431"/>
      <c r="C6" s="431"/>
      <c r="D6" s="431"/>
      <c r="E6" s="431"/>
      <c r="F6" s="431"/>
      <c r="G6" s="431"/>
      <c r="H6" s="431"/>
      <c r="I6" s="233" t="s">
        <v>325</v>
      </c>
      <c r="J6" s="431"/>
      <c r="K6" s="431"/>
      <c r="L6" s="431"/>
      <c r="M6" s="431"/>
      <c r="N6" s="431"/>
      <c r="O6" s="431"/>
      <c r="Q6" s="273"/>
      <c r="R6" s="273"/>
      <c r="S6" s="273"/>
    </row>
    <row r="7" spans="1:19" s="209" customFormat="1" ht="20.100000000000001" customHeight="1" x14ac:dyDescent="0.25">
      <c r="A7" s="62" t="s">
        <v>324</v>
      </c>
      <c r="B7" s="431"/>
      <c r="C7" s="431"/>
      <c r="D7" s="431"/>
      <c r="E7" s="431"/>
      <c r="F7" s="431"/>
      <c r="G7" s="431"/>
      <c r="H7" s="431"/>
      <c r="I7" s="233" t="s">
        <v>323</v>
      </c>
      <c r="J7" s="431"/>
      <c r="K7" s="431"/>
      <c r="L7" s="431"/>
      <c r="M7" s="431"/>
      <c r="N7" s="431"/>
      <c r="O7" s="431"/>
      <c r="Q7" s="273"/>
      <c r="R7" s="273"/>
      <c r="S7" s="273"/>
    </row>
    <row r="8" spans="1:19" s="209" customFormat="1" ht="20.100000000000001" customHeight="1" x14ac:dyDescent="0.25">
      <c r="A8" s="62" t="s">
        <v>322</v>
      </c>
      <c r="B8" s="431"/>
      <c r="C8" s="431"/>
      <c r="D8" s="232" t="s">
        <v>321</v>
      </c>
      <c r="E8" s="431"/>
      <c r="F8" s="431"/>
      <c r="G8" s="431"/>
      <c r="H8" s="431"/>
      <c r="I8" s="233" t="s">
        <v>320</v>
      </c>
      <c r="J8" s="431"/>
      <c r="K8" s="431"/>
      <c r="L8" s="525" t="s">
        <v>319</v>
      </c>
      <c r="M8" s="525"/>
      <c r="N8" s="431"/>
      <c r="O8" s="431"/>
      <c r="Q8" s="273"/>
      <c r="R8" s="273"/>
      <c r="S8" s="273"/>
    </row>
    <row r="9" spans="1:19" s="209" customFormat="1" ht="20.100000000000001" customHeight="1" x14ac:dyDescent="0.25">
      <c r="A9" s="62" t="s">
        <v>381</v>
      </c>
      <c r="B9" s="431">
        <f>'QUOTE FORM'!$J$2</f>
        <v>0</v>
      </c>
      <c r="C9" s="431"/>
      <c r="D9" s="232" t="s">
        <v>380</v>
      </c>
      <c r="E9" s="431"/>
      <c r="F9" s="431"/>
      <c r="G9" s="431"/>
      <c r="H9" s="431"/>
      <c r="I9" s="233" t="s">
        <v>379</v>
      </c>
      <c r="J9" s="388"/>
      <c r="K9" s="388"/>
      <c r="L9" s="388"/>
      <c r="M9" s="388"/>
      <c r="N9" s="388"/>
      <c r="O9" s="388"/>
      <c r="Q9" s="273"/>
      <c r="R9" s="273"/>
      <c r="S9" s="273"/>
    </row>
    <row r="10" spans="1:19" s="209" customFormat="1" ht="5.0999999999999996" customHeight="1" x14ac:dyDescent="0.25">
      <c r="A10" s="526"/>
      <c r="B10" s="526"/>
      <c r="C10" s="526"/>
      <c r="D10" s="526"/>
      <c r="E10" s="526"/>
      <c r="F10" s="526"/>
      <c r="G10" s="526"/>
      <c r="H10" s="526"/>
      <c r="I10" s="526"/>
      <c r="J10" s="526"/>
      <c r="K10" s="526"/>
      <c r="L10" s="526"/>
      <c r="M10" s="526"/>
      <c r="N10" s="526"/>
      <c r="O10" s="526"/>
      <c r="Q10" s="273"/>
      <c r="R10" s="273"/>
      <c r="S10" s="273"/>
    </row>
    <row r="11" spans="1:19" s="209" customFormat="1" ht="18" customHeight="1" x14ac:dyDescent="0.25">
      <c r="A11" s="220" t="s">
        <v>317</v>
      </c>
      <c r="B11" s="242" t="s">
        <v>315</v>
      </c>
      <c r="C11" s="216" t="s">
        <v>314</v>
      </c>
      <c r="D11" s="216" t="s">
        <v>313</v>
      </c>
      <c r="E11" s="242" t="s">
        <v>312</v>
      </c>
      <c r="F11" s="534" t="s">
        <v>311</v>
      </c>
      <c r="G11" s="534"/>
      <c r="H11" s="534"/>
      <c r="I11" s="534" t="s">
        <v>310</v>
      </c>
      <c r="J11" s="534"/>
      <c r="K11" s="534"/>
      <c r="L11" s="534"/>
      <c r="M11" s="534"/>
      <c r="N11" s="534"/>
      <c r="O11" s="534"/>
      <c r="P11" s="210"/>
      <c r="Q11" s="273"/>
      <c r="R11" s="273"/>
      <c r="S11" s="273"/>
    </row>
    <row r="12" spans="1:19" s="209" customFormat="1" ht="18" customHeight="1" x14ac:dyDescent="0.25">
      <c r="A12" s="243" t="s">
        <v>378</v>
      </c>
      <c r="B12" s="237"/>
      <c r="C12" s="237"/>
      <c r="D12" s="237"/>
      <c r="E12" s="237"/>
      <c r="F12" s="542"/>
      <c r="G12" s="542"/>
      <c r="H12" s="542"/>
      <c r="I12" s="542"/>
      <c r="J12" s="542"/>
      <c r="K12" s="542"/>
      <c r="L12" s="542"/>
      <c r="M12" s="542"/>
      <c r="N12" s="542"/>
      <c r="O12" s="543"/>
      <c r="P12" s="210"/>
      <c r="Q12" s="273"/>
      <c r="R12" s="273"/>
      <c r="S12" s="273"/>
    </row>
    <row r="13" spans="1:19" s="209" customFormat="1" ht="18" customHeight="1" x14ac:dyDescent="0.25">
      <c r="A13" s="244" t="s">
        <v>377</v>
      </c>
      <c r="B13" s="237"/>
      <c r="C13" s="237"/>
      <c r="D13" s="237"/>
      <c r="E13" s="237"/>
      <c r="F13" s="529"/>
      <c r="G13" s="529"/>
      <c r="H13" s="529"/>
      <c r="I13" s="544"/>
      <c r="J13" s="544"/>
      <c r="K13" s="544"/>
      <c r="L13" s="544"/>
      <c r="M13" s="544"/>
      <c r="N13" s="544"/>
      <c r="O13" s="545"/>
      <c r="P13" s="210"/>
      <c r="Q13" s="273"/>
      <c r="R13" s="273"/>
      <c r="S13" s="273"/>
    </row>
    <row r="14" spans="1:19" s="209" customFormat="1" ht="18" customHeight="1" x14ac:dyDescent="0.25">
      <c r="A14" s="244" t="s">
        <v>19</v>
      </c>
      <c r="B14" s="237"/>
      <c r="C14" s="237"/>
      <c r="D14" s="237"/>
      <c r="E14" s="237"/>
      <c r="F14" s="529"/>
      <c r="G14" s="529"/>
      <c r="H14" s="529"/>
      <c r="I14" s="529"/>
      <c r="J14" s="529"/>
      <c r="K14" s="529"/>
      <c r="L14" s="529"/>
      <c r="M14" s="529"/>
      <c r="N14" s="529"/>
      <c r="O14" s="541"/>
      <c r="P14" s="210"/>
      <c r="Q14" s="273"/>
      <c r="R14" s="273"/>
      <c r="S14" s="273"/>
    </row>
    <row r="15" spans="1:19" s="209" customFormat="1" ht="18" customHeight="1" thickBot="1" x14ac:dyDescent="0.3">
      <c r="A15" s="244" t="s">
        <v>376</v>
      </c>
      <c r="B15" s="241"/>
      <c r="C15" s="241"/>
      <c r="D15" s="241"/>
      <c r="E15" s="241"/>
      <c r="F15" s="531"/>
      <c r="G15" s="531"/>
      <c r="H15" s="531"/>
      <c r="I15" s="539"/>
      <c r="J15" s="539"/>
      <c r="K15" s="539"/>
      <c r="L15" s="539"/>
      <c r="M15" s="539"/>
      <c r="N15" s="539"/>
      <c r="O15" s="540"/>
      <c r="P15" s="210"/>
      <c r="Q15" s="273"/>
      <c r="R15" s="273"/>
      <c r="S15" s="273"/>
    </row>
    <row r="16" spans="1:19" s="218" customFormat="1" ht="5.0999999999999996" customHeight="1" x14ac:dyDescent="0.25">
      <c r="A16" s="574"/>
      <c r="B16" s="574"/>
      <c r="C16" s="574"/>
      <c r="D16" s="574"/>
      <c r="E16" s="574"/>
      <c r="F16" s="574"/>
      <c r="G16" s="574"/>
      <c r="H16" s="574"/>
      <c r="I16" s="574"/>
      <c r="J16" s="574"/>
      <c r="K16" s="574"/>
      <c r="L16" s="574"/>
      <c r="M16" s="574"/>
      <c r="N16" s="574"/>
      <c r="O16" s="574"/>
      <c r="P16" s="219"/>
      <c r="Q16" s="275"/>
      <c r="R16" s="275"/>
      <c r="S16" s="275"/>
    </row>
    <row r="17" spans="1:19" s="209" customFormat="1" ht="18" customHeight="1" x14ac:dyDescent="0.25">
      <c r="A17" s="217" t="s">
        <v>316</v>
      </c>
      <c r="B17" s="242" t="s">
        <v>315</v>
      </c>
      <c r="C17" s="216" t="s">
        <v>314</v>
      </c>
      <c r="D17" s="216" t="s">
        <v>313</v>
      </c>
      <c r="E17" s="242" t="s">
        <v>312</v>
      </c>
      <c r="F17" s="534" t="s">
        <v>311</v>
      </c>
      <c r="G17" s="534"/>
      <c r="H17" s="534"/>
      <c r="I17" s="534" t="s">
        <v>310</v>
      </c>
      <c r="J17" s="534"/>
      <c r="K17" s="534"/>
      <c r="L17" s="534"/>
      <c r="M17" s="534"/>
      <c r="N17" s="534"/>
      <c r="O17" s="534"/>
      <c r="P17" s="210"/>
      <c r="Q17" s="273"/>
      <c r="R17" s="273"/>
      <c r="S17" s="273"/>
    </row>
    <row r="18" spans="1:19" s="209" customFormat="1" ht="18" customHeight="1" x14ac:dyDescent="0.25">
      <c r="A18" s="243" t="s">
        <v>378</v>
      </c>
      <c r="B18" s="237"/>
      <c r="C18" s="237"/>
      <c r="D18" s="237"/>
      <c r="E18" s="237"/>
      <c r="F18" s="542"/>
      <c r="G18" s="542"/>
      <c r="H18" s="542"/>
      <c r="I18" s="542"/>
      <c r="J18" s="542"/>
      <c r="K18" s="542"/>
      <c r="L18" s="542"/>
      <c r="M18" s="542"/>
      <c r="N18" s="542"/>
      <c r="O18" s="543"/>
      <c r="P18" s="210"/>
      <c r="Q18" s="273"/>
      <c r="R18" s="273"/>
      <c r="S18" s="273"/>
    </row>
    <row r="19" spans="1:19" s="209" customFormat="1" ht="18" customHeight="1" x14ac:dyDescent="0.25">
      <c r="A19" s="244" t="s">
        <v>377</v>
      </c>
      <c r="B19" s="237"/>
      <c r="C19" s="237"/>
      <c r="D19" s="237"/>
      <c r="E19" s="237"/>
      <c r="F19" s="529"/>
      <c r="G19" s="529"/>
      <c r="H19" s="529"/>
      <c r="I19" s="544"/>
      <c r="J19" s="544"/>
      <c r="K19" s="544"/>
      <c r="L19" s="544"/>
      <c r="M19" s="544"/>
      <c r="N19" s="544"/>
      <c r="O19" s="545"/>
      <c r="P19" s="210"/>
      <c r="Q19" s="273"/>
      <c r="R19" s="273"/>
      <c r="S19" s="273"/>
    </row>
    <row r="20" spans="1:19" s="209" customFormat="1" ht="18" customHeight="1" x14ac:dyDescent="0.25">
      <c r="A20" s="244" t="s">
        <v>19</v>
      </c>
      <c r="B20" s="237"/>
      <c r="C20" s="237"/>
      <c r="D20" s="237"/>
      <c r="E20" s="237"/>
      <c r="F20" s="529"/>
      <c r="G20" s="529"/>
      <c r="H20" s="529"/>
      <c r="I20" s="529"/>
      <c r="J20" s="529"/>
      <c r="K20" s="529"/>
      <c r="L20" s="529"/>
      <c r="M20" s="529"/>
      <c r="N20" s="529"/>
      <c r="O20" s="541"/>
      <c r="P20" s="210"/>
      <c r="Q20" s="273"/>
      <c r="R20" s="273"/>
      <c r="S20" s="273"/>
    </row>
    <row r="21" spans="1:19" s="209" customFormat="1" ht="18" customHeight="1" thickBot="1" x14ac:dyDescent="0.3">
      <c r="A21" s="244" t="s">
        <v>376</v>
      </c>
      <c r="B21" s="241"/>
      <c r="C21" s="241"/>
      <c r="D21" s="241"/>
      <c r="E21" s="241"/>
      <c r="F21" s="531"/>
      <c r="G21" s="531"/>
      <c r="H21" s="531"/>
      <c r="I21" s="539"/>
      <c r="J21" s="539"/>
      <c r="K21" s="539"/>
      <c r="L21" s="539"/>
      <c r="M21" s="539"/>
      <c r="N21" s="539"/>
      <c r="O21" s="540"/>
      <c r="P21" s="210"/>
      <c r="Q21" s="273"/>
      <c r="R21" s="273"/>
      <c r="S21" s="273"/>
    </row>
    <row r="22" spans="1:19" ht="6" customHeight="1" thickBot="1" x14ac:dyDescent="0.3">
      <c r="A22" s="549"/>
      <c r="B22" s="549"/>
      <c r="C22" s="549"/>
      <c r="D22" s="549"/>
      <c r="E22" s="549"/>
      <c r="F22" s="549"/>
      <c r="G22" s="549"/>
      <c r="H22" s="549"/>
      <c r="I22" s="549"/>
      <c r="J22" s="549"/>
      <c r="K22" s="549"/>
      <c r="L22" s="549"/>
      <c r="M22" s="549"/>
      <c r="N22" s="549"/>
      <c r="O22" s="549"/>
    </row>
    <row r="23" spans="1:19" s="142" customFormat="1" ht="20.100000000000001" customHeight="1" x14ac:dyDescent="0.25">
      <c r="A23" s="569" t="s">
        <v>308</v>
      </c>
      <c r="B23" s="570"/>
      <c r="C23" s="570"/>
      <c r="D23" s="570"/>
      <c r="E23" s="581"/>
      <c r="F23" s="550"/>
      <c r="G23" s="569" t="s">
        <v>307</v>
      </c>
      <c r="H23" s="570"/>
      <c r="I23" s="570"/>
      <c r="J23" s="570"/>
      <c r="K23" s="570"/>
      <c r="L23" s="570"/>
      <c r="M23" s="570"/>
      <c r="N23" s="571"/>
      <c r="O23" s="546"/>
      <c r="Q23" s="252"/>
      <c r="R23" s="252"/>
      <c r="S23" s="252"/>
    </row>
    <row r="24" spans="1:19" s="142" customFormat="1" ht="20.100000000000001" customHeight="1" x14ac:dyDescent="0.25">
      <c r="A24" s="578" t="s">
        <v>375</v>
      </c>
      <c r="B24" s="579"/>
      <c r="C24" s="579"/>
      <c r="D24" s="579"/>
      <c r="E24" s="580"/>
      <c r="F24" s="550"/>
      <c r="G24" s="173"/>
      <c r="H24" s="559" t="str">
        <f>'QUOTE FORM'!$H$51</f>
        <v>*</v>
      </c>
      <c r="I24" s="559"/>
      <c r="J24" s="205">
        <f>'QUOTE FORM'!$L$51</f>
        <v>0</v>
      </c>
      <c r="K24" s="558" t="str">
        <f>'QUOTE FORM'!$A$33</f>
        <v>*</v>
      </c>
      <c r="L24" s="559"/>
      <c r="M24" s="559"/>
      <c r="N24" s="374">
        <f>'QUOTE FORM'!$F$33</f>
        <v>0</v>
      </c>
      <c r="O24" s="547"/>
      <c r="Q24" s="252"/>
      <c r="R24" s="252"/>
      <c r="S24" s="252"/>
    </row>
    <row r="25" spans="1:19" s="142" customFormat="1" ht="20.100000000000001" customHeight="1" x14ac:dyDescent="0.25">
      <c r="A25" s="560" t="s">
        <v>374</v>
      </c>
      <c r="B25" s="489"/>
      <c r="C25" s="489"/>
      <c r="D25" s="489"/>
      <c r="E25" s="561"/>
      <c r="F25" s="550"/>
      <c r="G25" s="173"/>
      <c r="H25" s="559" t="str">
        <f>'QUOTE FORM'!$H$52</f>
        <v>*</v>
      </c>
      <c r="I25" s="559"/>
      <c r="J25" s="206">
        <f>'QUOTE FORM'!$L$52</f>
        <v>0</v>
      </c>
      <c r="K25" s="487" t="str">
        <f>'QUOTE FORM'!$A$34</f>
        <v>*</v>
      </c>
      <c r="L25" s="488"/>
      <c r="M25" s="488"/>
      <c r="N25" s="206">
        <f>'QUOTE FORM'!$F$34</f>
        <v>0</v>
      </c>
      <c r="O25" s="547"/>
      <c r="Q25" s="252"/>
      <c r="R25" s="252"/>
      <c r="S25" s="252"/>
    </row>
    <row r="26" spans="1:19" s="142" customFormat="1" ht="20.100000000000001" customHeight="1" x14ac:dyDescent="0.25">
      <c r="A26" s="560" t="s">
        <v>373</v>
      </c>
      <c r="B26" s="489"/>
      <c r="C26" s="489"/>
      <c r="D26" s="489"/>
      <c r="E26" s="561"/>
      <c r="F26" s="550"/>
      <c r="G26" s="173"/>
      <c r="H26" s="559" t="str">
        <f>'QUOTE FORM'!$H$53</f>
        <v>*</v>
      </c>
      <c r="I26" s="559"/>
      <c r="J26" s="206">
        <f>'QUOTE FORM'!$L$53</f>
        <v>0</v>
      </c>
      <c r="K26" s="487" t="str">
        <f>'QUOTE FORM'!$A$40</f>
        <v>*</v>
      </c>
      <c r="L26" s="488"/>
      <c r="M26" s="488"/>
      <c r="N26" s="205">
        <f>'QUOTE FORM'!$F$40</f>
        <v>0</v>
      </c>
      <c r="O26" s="547"/>
      <c r="Q26" s="252"/>
      <c r="R26" s="252"/>
      <c r="S26" s="252"/>
    </row>
    <row r="27" spans="1:19" s="142" customFormat="1" ht="20.100000000000001" customHeight="1" x14ac:dyDescent="0.25">
      <c r="A27" s="560" t="s">
        <v>413</v>
      </c>
      <c r="B27" s="489"/>
      <c r="C27" s="489"/>
      <c r="D27" s="489"/>
      <c r="E27" s="561"/>
      <c r="F27" s="550"/>
      <c r="G27" s="173"/>
      <c r="H27" s="559" t="str">
        <f>'QUOTE FORM'!$H$39</f>
        <v>*</v>
      </c>
      <c r="I27" s="559"/>
      <c r="J27" s="206">
        <f>'QUOTE FORM'!$L$39</f>
        <v>0</v>
      </c>
      <c r="K27" s="487" t="str">
        <f>'QUOTE FORM'!$A$41</f>
        <v>*</v>
      </c>
      <c r="L27" s="488"/>
      <c r="M27" s="488"/>
      <c r="N27" s="205">
        <f>'QUOTE FORM'!$F$41</f>
        <v>0</v>
      </c>
      <c r="O27" s="547"/>
      <c r="Q27" s="252"/>
      <c r="R27" s="252"/>
      <c r="S27" s="252"/>
    </row>
    <row r="28" spans="1:19" s="142" customFormat="1" ht="20.100000000000001" customHeight="1" x14ac:dyDescent="0.25">
      <c r="A28" s="560" t="s">
        <v>412</v>
      </c>
      <c r="B28" s="489"/>
      <c r="C28" s="489"/>
      <c r="D28" s="489"/>
      <c r="E28" s="561"/>
      <c r="F28" s="550"/>
      <c r="G28" s="173"/>
      <c r="H28" s="559" t="str">
        <f>'QUOTE FORM'!$H$40</f>
        <v>*</v>
      </c>
      <c r="I28" s="559"/>
      <c r="J28" s="206">
        <f>'QUOTE FORM'!$L$40</f>
        <v>0</v>
      </c>
      <c r="K28" s="487" t="str">
        <f>'QUOTE FORM'!$A$47</f>
        <v>*</v>
      </c>
      <c r="L28" s="488"/>
      <c r="M28" s="488"/>
      <c r="N28" s="206">
        <f>'QUOTE FORM'!$F$47</f>
        <v>0</v>
      </c>
      <c r="O28" s="547"/>
      <c r="Q28" s="252"/>
      <c r="R28" s="252"/>
      <c r="S28" s="252"/>
    </row>
    <row r="29" spans="1:19" s="142" customFormat="1" ht="20.100000000000001" customHeight="1" x14ac:dyDescent="0.25">
      <c r="A29" s="560" t="s">
        <v>370</v>
      </c>
      <c r="B29" s="489"/>
      <c r="C29" s="489"/>
      <c r="D29" s="489"/>
      <c r="E29" s="561"/>
      <c r="F29" s="550"/>
      <c r="G29" s="173"/>
      <c r="H29" s="559" t="str">
        <f>'QUOTE FORM'!$H$41</f>
        <v>*</v>
      </c>
      <c r="I29" s="559"/>
      <c r="J29" s="206">
        <f>'QUOTE FORM'!$L$41</f>
        <v>0</v>
      </c>
      <c r="K29" s="487" t="str">
        <f>'QUOTE FORM'!$A$48</f>
        <v>*</v>
      </c>
      <c r="L29" s="488"/>
      <c r="M29" s="488"/>
      <c r="N29" s="206">
        <f>'QUOTE FORM'!$F$48</f>
        <v>0</v>
      </c>
      <c r="O29" s="547"/>
      <c r="Q29" s="252"/>
      <c r="R29" s="252"/>
      <c r="S29" s="252"/>
    </row>
    <row r="30" spans="1:19" s="142" customFormat="1" ht="20.100000000000001" customHeight="1" x14ac:dyDescent="0.25">
      <c r="A30" s="535" t="s">
        <v>300</v>
      </c>
      <c r="B30" s="530"/>
      <c r="C30" s="530"/>
      <c r="D30" s="530"/>
      <c r="E30" s="536"/>
      <c r="F30" s="550"/>
      <c r="G30" s="173"/>
      <c r="H30" s="488" t="str">
        <f>'QUOTE FORM'!$H$42</f>
        <v>*</v>
      </c>
      <c r="I30" s="488"/>
      <c r="J30" s="206">
        <f>'QUOTE FORM'!$L$42</f>
        <v>0</v>
      </c>
      <c r="K30" s="487" t="str">
        <f>'QUOTE FORM'!$H$27</f>
        <v>*</v>
      </c>
      <c r="L30" s="488"/>
      <c r="M30" s="488"/>
      <c r="N30" s="206">
        <f>'QUOTE FORM'!$L$27</f>
        <v>0</v>
      </c>
      <c r="O30" s="547"/>
      <c r="Q30" s="252"/>
      <c r="R30" s="252"/>
      <c r="S30" s="252"/>
    </row>
    <row r="31" spans="1:19" s="142" customFormat="1" ht="20.100000000000001" customHeight="1" x14ac:dyDescent="0.25">
      <c r="A31" s="562" t="s">
        <v>299</v>
      </c>
      <c r="B31" s="563"/>
      <c r="C31" s="563"/>
      <c r="D31" s="563"/>
      <c r="E31" s="564"/>
      <c r="F31" s="550"/>
      <c r="G31" s="173"/>
      <c r="H31" s="488" t="str">
        <f>'QUOTE FORM'!$H$43</f>
        <v>*</v>
      </c>
      <c r="I31" s="488"/>
      <c r="J31" s="206">
        <f>'QUOTE FORM'!$L$43</f>
        <v>0</v>
      </c>
      <c r="K31" s="487" t="str">
        <f>'QUOTE FORM'!$H$28</f>
        <v>*</v>
      </c>
      <c r="L31" s="488"/>
      <c r="M31" s="488"/>
      <c r="N31" s="206">
        <f>'QUOTE FORM'!$L$28</f>
        <v>0</v>
      </c>
      <c r="O31" s="547"/>
      <c r="Q31" s="252"/>
      <c r="R31" s="252"/>
      <c r="S31" s="252"/>
    </row>
    <row r="32" spans="1:19" s="142" customFormat="1" ht="20.100000000000001" customHeight="1" thickBot="1" x14ac:dyDescent="0.3">
      <c r="A32" s="565"/>
      <c r="B32" s="521"/>
      <c r="C32" s="521"/>
      <c r="D32" s="521"/>
      <c r="E32" s="566"/>
      <c r="F32" s="550"/>
      <c r="G32" s="173"/>
      <c r="H32" s="488" t="str">
        <f>'QUOTE FORM'!$H$44</f>
        <v>*</v>
      </c>
      <c r="I32" s="488"/>
      <c r="J32" s="206">
        <f>'QUOTE FORM'!$L$44</f>
        <v>0</v>
      </c>
      <c r="K32" s="487" t="str">
        <f>'QUOTE FORM'!$H$35</f>
        <v>*</v>
      </c>
      <c r="L32" s="488"/>
      <c r="M32" s="488"/>
      <c r="N32" s="206">
        <f>'QUOTE FORM'!$L$35</f>
        <v>0</v>
      </c>
      <c r="O32" s="547"/>
      <c r="Q32" s="252"/>
      <c r="R32" s="252"/>
      <c r="S32" s="252"/>
    </row>
    <row r="33" spans="1:22" s="142" customFormat="1" ht="20.100000000000001" customHeight="1" x14ac:dyDescent="0.25">
      <c r="A33" s="569" t="s">
        <v>298</v>
      </c>
      <c r="B33" s="570"/>
      <c r="C33" s="570"/>
      <c r="D33" s="571"/>
      <c r="E33" s="207"/>
      <c r="F33" s="550"/>
      <c r="G33" s="173"/>
      <c r="H33" s="488" t="str">
        <f>'QUOTE FORM'!$H$45</f>
        <v>*</v>
      </c>
      <c r="I33" s="488"/>
      <c r="J33" s="206">
        <f>'QUOTE FORM'!$L$45</f>
        <v>0</v>
      </c>
      <c r="K33" s="487" t="str">
        <f>'QUOTE FORM'!$H$36</f>
        <v>*</v>
      </c>
      <c r="L33" s="488"/>
      <c r="M33" s="488"/>
      <c r="N33" s="206">
        <f>'QUOTE FORM'!$L$36</f>
        <v>0</v>
      </c>
      <c r="O33" s="547"/>
      <c r="Q33" s="252"/>
      <c r="R33" s="252"/>
      <c r="S33" s="252"/>
    </row>
    <row r="34" spans="1:22" s="142" customFormat="1" ht="20.100000000000001" customHeight="1" x14ac:dyDescent="0.25">
      <c r="A34" s="575" t="s">
        <v>297</v>
      </c>
      <c r="B34" s="576"/>
      <c r="C34" s="576"/>
      <c r="D34" s="577"/>
      <c r="E34" s="197">
        <f>'QUOTE FORM'!$H$6</f>
        <v>0</v>
      </c>
      <c r="F34" s="550"/>
      <c r="G34" s="173"/>
      <c r="H34" s="488" t="str">
        <f>'QUOTE FORM'!$H$46</f>
        <v>*</v>
      </c>
      <c r="I34" s="488"/>
      <c r="J34" s="206">
        <f>'QUOTE FORM'!$L$46</f>
        <v>0</v>
      </c>
      <c r="K34" s="487" t="str">
        <f>'QUOTE FORM'!$H$47</f>
        <v>*</v>
      </c>
      <c r="L34" s="488"/>
      <c r="M34" s="488"/>
      <c r="N34" s="206">
        <f>'QUOTE FORM'!$L$47</f>
        <v>0</v>
      </c>
      <c r="O34" s="547"/>
      <c r="Q34" s="252"/>
      <c r="R34" s="252"/>
      <c r="S34" s="252"/>
    </row>
    <row r="35" spans="1:22" s="142" customFormat="1" ht="20.100000000000001" customHeight="1" x14ac:dyDescent="0.25">
      <c r="A35" s="567" t="s">
        <v>878</v>
      </c>
      <c r="B35" s="567"/>
      <c r="C35" s="567"/>
      <c r="D35" s="568"/>
      <c r="E35" s="197">
        <f>'QUOTE FORM'!$H$8</f>
        <v>0</v>
      </c>
      <c r="F35" s="550"/>
      <c r="G35" s="173"/>
      <c r="H35" s="488" t="str">
        <f>'QUOTE FORM'!A23</f>
        <v>*</v>
      </c>
      <c r="I35" s="488"/>
      <c r="J35" s="206">
        <f>'QUOTE FORM'!$F$23</f>
        <v>0</v>
      </c>
      <c r="K35" s="487" t="str">
        <f>'QUOTE FORM'!$H$48</f>
        <v>*</v>
      </c>
      <c r="L35" s="488"/>
      <c r="M35" s="488"/>
      <c r="N35" s="206">
        <f>'QUOTE FORM'!$L$48</f>
        <v>0</v>
      </c>
      <c r="O35" s="547"/>
      <c r="Q35" s="252"/>
      <c r="R35" s="252"/>
      <c r="S35" s="252"/>
    </row>
    <row r="36" spans="1:22" s="142" customFormat="1" ht="20.100000000000001" customHeight="1" x14ac:dyDescent="0.25">
      <c r="A36" s="572" t="s">
        <v>877</v>
      </c>
      <c r="B36" s="567"/>
      <c r="C36" s="567"/>
      <c r="D36" s="568"/>
      <c r="E36" s="185">
        <v>0</v>
      </c>
      <c r="F36" s="550"/>
      <c r="G36" s="173"/>
      <c r="H36" s="488" t="str">
        <f>'QUOTE FORM'!$A$24</f>
        <v>*</v>
      </c>
      <c r="I36" s="488"/>
      <c r="J36" s="206">
        <f>'QUOTE FORM'!$F$24</f>
        <v>0</v>
      </c>
      <c r="K36" s="487" t="str">
        <f>'QUOTE FORM'!$H$54</f>
        <v>*</v>
      </c>
      <c r="L36" s="488"/>
      <c r="M36" s="488"/>
      <c r="N36" s="206">
        <f>'QUOTE FORM'!$L$54</f>
        <v>0</v>
      </c>
      <c r="O36" s="547"/>
      <c r="Q36" s="252"/>
      <c r="R36" s="252"/>
      <c r="S36" s="252"/>
    </row>
    <row r="37" spans="1:22" s="142" customFormat="1" ht="20.100000000000001" customHeight="1" x14ac:dyDescent="0.25">
      <c r="A37" s="510" t="s">
        <v>296</v>
      </c>
      <c r="B37" s="511"/>
      <c r="C37" s="511"/>
      <c r="D37" s="557"/>
      <c r="E37" s="185"/>
      <c r="F37" s="550"/>
      <c r="G37" s="173"/>
      <c r="H37" s="489" t="s">
        <v>295</v>
      </c>
      <c r="I37" s="489"/>
      <c r="J37" s="489"/>
      <c r="K37" s="489"/>
      <c r="L37" s="489"/>
      <c r="M37" s="489"/>
      <c r="N37" s="205">
        <f>SUM(C38:C57,E38:E57,J24:J36,N24:N36)</f>
        <v>0</v>
      </c>
      <c r="O37" s="548"/>
      <c r="Q37" s="252"/>
      <c r="R37" s="252"/>
      <c r="S37" s="252"/>
    </row>
    <row r="38" spans="1:22" s="142" customFormat="1" ht="20.100000000000001" customHeight="1" x14ac:dyDescent="0.25">
      <c r="A38" s="558" t="str">
        <f>'QUOTE FORM'!H17</f>
        <v>*</v>
      </c>
      <c r="B38" s="559"/>
      <c r="C38" s="185">
        <f>'QUOTE FORM'!$L$17</f>
        <v>0</v>
      </c>
      <c r="D38" s="371" t="str">
        <f>'QUOTE FORM'!$A$17</f>
        <v>*</v>
      </c>
      <c r="E38" s="185">
        <f>'QUOTE FORM'!$F$17</f>
        <v>0</v>
      </c>
      <c r="F38" s="550"/>
      <c r="G38" s="501" t="s">
        <v>294</v>
      </c>
      <c r="H38" s="502"/>
      <c r="I38" s="502"/>
      <c r="J38" s="502"/>
      <c r="K38" s="502"/>
      <c r="L38" s="502"/>
      <c r="M38" s="502"/>
      <c r="N38" s="203" t="s">
        <v>293</v>
      </c>
      <c r="O38" s="200">
        <f>SUM(E34+E35+E36+N37)</f>
        <v>0</v>
      </c>
      <c r="Q38" s="252"/>
      <c r="R38" s="252"/>
      <c r="S38" s="252"/>
    </row>
    <row r="39" spans="1:22" s="142" customFormat="1" ht="20.100000000000001" customHeight="1" x14ac:dyDescent="0.25">
      <c r="A39" s="558" t="str">
        <f>'QUOTE FORM'!H18</f>
        <v>*</v>
      </c>
      <c r="B39" s="559"/>
      <c r="C39" s="185">
        <f>'QUOTE FORM'!$L$18</f>
        <v>0</v>
      </c>
      <c r="D39" s="371" t="str">
        <f>'QUOTE FORM'!$A$18</f>
        <v>*</v>
      </c>
      <c r="E39" s="185">
        <f>'QUOTE FORM'!$F$18</f>
        <v>0</v>
      </c>
      <c r="F39" s="550"/>
      <c r="G39" s="510" t="s">
        <v>292</v>
      </c>
      <c r="H39" s="511"/>
      <c r="I39" s="511"/>
      <c r="J39" s="511"/>
      <c r="K39" s="511"/>
      <c r="L39" s="511"/>
      <c r="M39" s="511"/>
      <c r="N39" s="201" t="s">
        <v>291</v>
      </c>
      <c r="O39" s="202">
        <v>0</v>
      </c>
      <c r="Q39" s="252"/>
      <c r="R39" s="252"/>
      <c r="S39" s="252"/>
    </row>
    <row r="40" spans="1:22" s="142" customFormat="1" ht="20.100000000000001" customHeight="1" x14ac:dyDescent="0.25">
      <c r="A40" s="558" t="str">
        <f>'QUOTE FORM'!H19</f>
        <v>*</v>
      </c>
      <c r="B40" s="559"/>
      <c r="C40" s="185">
        <f>'QUOTE FORM'!$L$19</f>
        <v>0</v>
      </c>
      <c r="D40" s="371" t="str">
        <f>'QUOTE FORM'!$A$19</f>
        <v>*</v>
      </c>
      <c r="E40" s="185">
        <f>'QUOTE FORM'!$F$19</f>
        <v>0</v>
      </c>
      <c r="F40" s="550"/>
      <c r="G40" s="510" t="s">
        <v>290</v>
      </c>
      <c r="H40" s="511"/>
      <c r="I40" s="511"/>
      <c r="J40" s="511"/>
      <c r="K40" s="511"/>
      <c r="L40" s="511"/>
      <c r="M40" s="511"/>
      <c r="N40" s="201" t="s">
        <v>289</v>
      </c>
      <c r="O40" s="200">
        <f>O38+O39</f>
        <v>0</v>
      </c>
      <c r="Q40" s="252"/>
      <c r="R40" s="252"/>
      <c r="S40" s="252"/>
    </row>
    <row r="41" spans="1:22" s="142" customFormat="1" ht="20.100000000000001" customHeight="1" x14ac:dyDescent="0.25">
      <c r="A41" s="558" t="str">
        <f>'QUOTE FORM'!H20</f>
        <v>*</v>
      </c>
      <c r="B41" s="559"/>
      <c r="C41" s="185">
        <f>'QUOTE FORM'!$L$20</f>
        <v>0</v>
      </c>
      <c r="D41" s="371" t="str">
        <f>'QUOTE FORM'!$A$20</f>
        <v>*</v>
      </c>
      <c r="E41" s="185">
        <f>'QUOTE FORM'!$F$20</f>
        <v>0</v>
      </c>
      <c r="F41" s="550"/>
      <c r="G41" s="510" t="s">
        <v>288</v>
      </c>
      <c r="H41" s="511"/>
      <c r="I41" s="511"/>
      <c r="J41" s="511"/>
      <c r="K41" s="511"/>
      <c r="L41" s="511"/>
      <c r="M41" s="511"/>
      <c r="N41" s="198" t="s">
        <v>287</v>
      </c>
      <c r="O41" s="167">
        <v>0</v>
      </c>
      <c r="Q41" s="252"/>
      <c r="R41" s="252"/>
      <c r="S41" s="252"/>
    </row>
    <row r="42" spans="1:22" s="142" customFormat="1" ht="20.100000000000001" customHeight="1" x14ac:dyDescent="0.25">
      <c r="A42" s="558" t="str">
        <f>'QUOTE FORM'!H21</f>
        <v>*</v>
      </c>
      <c r="B42" s="559"/>
      <c r="C42" s="185">
        <f>'QUOTE FORM'!$L$21</f>
        <v>0</v>
      </c>
      <c r="D42" s="371" t="str">
        <f>'QUOTE FORM'!$A$21</f>
        <v>*</v>
      </c>
      <c r="E42" s="185">
        <f>'QUOTE FORM'!$F$21</f>
        <v>0</v>
      </c>
      <c r="F42" s="550"/>
      <c r="G42" s="510" t="s">
        <v>286</v>
      </c>
      <c r="H42" s="511"/>
      <c r="I42" s="511"/>
      <c r="J42" s="511"/>
      <c r="K42" s="511"/>
      <c r="L42" s="511"/>
      <c r="M42" s="511"/>
      <c r="N42" s="198" t="s">
        <v>368</v>
      </c>
      <c r="O42" s="200">
        <f>O40-O41</f>
        <v>0</v>
      </c>
      <c r="Q42" s="252"/>
      <c r="R42" s="252"/>
      <c r="S42" s="252"/>
    </row>
    <row r="43" spans="1:22" s="142" customFormat="1" ht="20.100000000000001" customHeight="1" x14ac:dyDescent="0.25">
      <c r="A43" s="558" t="str">
        <f>'QUOTE FORM'!H22</f>
        <v>*</v>
      </c>
      <c r="B43" s="559"/>
      <c r="C43" s="185">
        <f>'QUOTE FORM'!$L$22</f>
        <v>0</v>
      </c>
      <c r="D43" s="371" t="str">
        <f>'QUOTE FORM'!$A$22</f>
        <v>*</v>
      </c>
      <c r="E43" s="185">
        <f>'QUOTE FORM'!$F$22</f>
        <v>0</v>
      </c>
      <c r="F43" s="550"/>
      <c r="G43" s="508" t="s">
        <v>367</v>
      </c>
      <c r="H43" s="509"/>
      <c r="I43" s="509"/>
      <c r="J43" s="509"/>
      <c r="K43" s="509"/>
      <c r="L43" s="180" t="s">
        <v>260</v>
      </c>
      <c r="M43" s="299" t="s">
        <v>259</v>
      </c>
      <c r="N43" s="164"/>
      <c r="O43" s="170"/>
      <c r="Q43" s="252"/>
      <c r="R43" s="298"/>
      <c r="S43" s="269"/>
      <c r="T43" s="269"/>
      <c r="U43" s="269"/>
      <c r="V43" s="269"/>
    </row>
    <row r="44" spans="1:22" s="142" customFormat="1" ht="20.100000000000001" customHeight="1" x14ac:dyDescent="0.25">
      <c r="A44" s="558" t="str">
        <f>'QUOTE FORM'!H23</f>
        <v>*</v>
      </c>
      <c r="B44" s="559"/>
      <c r="C44" s="185">
        <f>'QUOTE FORM'!$L$23</f>
        <v>0</v>
      </c>
      <c r="D44" s="371" t="str">
        <f>'QUOTE FORM'!$A$27</f>
        <v>*</v>
      </c>
      <c r="E44" s="185">
        <f>'QUOTE FORM'!$F$27</f>
        <v>0</v>
      </c>
      <c r="F44" s="550"/>
      <c r="G44" s="173"/>
      <c r="H44" s="507"/>
      <c r="I44" s="507"/>
      <c r="J44" s="507"/>
      <c r="K44" s="507"/>
      <c r="L44" s="176"/>
      <c r="M44" s="296"/>
      <c r="N44" s="171">
        <f>'QUOTE FORM'!$L$66</f>
        <v>0</v>
      </c>
      <c r="O44" s="170"/>
      <c r="Q44" s="272">
        <f>R44-R45</f>
        <v>0</v>
      </c>
      <c r="R44" s="297">
        <v>0</v>
      </c>
      <c r="S44" s="192" t="s">
        <v>281</v>
      </c>
      <c r="T44" s="252"/>
      <c r="U44" s="252"/>
      <c r="V44" s="252"/>
    </row>
    <row r="45" spans="1:22" s="142" customFormat="1" ht="20.100000000000001" customHeight="1" x14ac:dyDescent="0.25">
      <c r="A45" s="558" t="str">
        <f>'QUOTE FORM'!H24</f>
        <v>*</v>
      </c>
      <c r="B45" s="559"/>
      <c r="C45" s="185">
        <f>'QUOTE FORM'!$L$24</f>
        <v>0</v>
      </c>
      <c r="D45" s="371" t="str">
        <f>'QUOTE FORM'!$A$28</f>
        <v>*</v>
      </c>
      <c r="E45" s="185">
        <f>'QUOTE FORM'!$F$28</f>
        <v>0</v>
      </c>
      <c r="F45" s="550"/>
      <c r="G45" s="173"/>
      <c r="H45" s="500"/>
      <c r="I45" s="500"/>
      <c r="J45" s="500"/>
      <c r="K45" s="500"/>
      <c r="L45" s="176"/>
      <c r="M45" s="296"/>
      <c r="N45" s="174">
        <f>'QUOTE FORM'!$L$67</f>
        <v>0</v>
      </c>
      <c r="O45" s="170"/>
      <c r="Q45" s="252"/>
      <c r="R45" s="193">
        <v>0</v>
      </c>
      <c r="S45" s="192" t="s">
        <v>366</v>
      </c>
    </row>
    <row r="46" spans="1:22" s="142" customFormat="1" ht="20.100000000000001" customHeight="1" x14ac:dyDescent="0.25">
      <c r="A46" s="558" t="str">
        <f>'QUOTE FORM'!H25</f>
        <v>*</v>
      </c>
      <c r="B46" s="559"/>
      <c r="C46" s="185">
        <f>'QUOTE FORM'!$L$25</f>
        <v>0</v>
      </c>
      <c r="D46" s="371" t="str">
        <f>'QUOTE FORM'!$A$29</f>
        <v>*</v>
      </c>
      <c r="E46" s="185">
        <f>'QUOTE FORM'!$F$29</f>
        <v>0</v>
      </c>
      <c r="F46" s="550"/>
      <c r="G46" s="173"/>
      <c r="H46" s="500"/>
      <c r="I46" s="500"/>
      <c r="J46" s="500"/>
      <c r="K46" s="500"/>
      <c r="L46" s="176"/>
      <c r="M46" s="296"/>
      <c r="N46" s="174">
        <v>0</v>
      </c>
      <c r="O46" s="170"/>
      <c r="Q46" s="252"/>
      <c r="R46" s="252"/>
      <c r="S46" s="252"/>
    </row>
    <row r="47" spans="1:22" s="142" customFormat="1" ht="20.100000000000001" customHeight="1" x14ac:dyDescent="0.25">
      <c r="A47" s="558" t="str">
        <f>'QUOTE FORM'!H26</f>
        <v>*</v>
      </c>
      <c r="B47" s="559"/>
      <c r="C47" s="185">
        <f>'QUOTE FORM'!$L$26</f>
        <v>0</v>
      </c>
      <c r="D47" s="371" t="str">
        <f>'QUOTE FORM'!$A$30</f>
        <v>*</v>
      </c>
      <c r="E47" s="185">
        <f>'QUOTE FORM'!$F$30</f>
        <v>0</v>
      </c>
      <c r="F47" s="550"/>
      <c r="G47" s="535" t="s">
        <v>365</v>
      </c>
      <c r="H47" s="530"/>
      <c r="I47" s="530"/>
      <c r="J47" s="530"/>
      <c r="K47" s="530"/>
      <c r="L47" s="530"/>
      <c r="M47" s="530"/>
      <c r="N47" s="164" t="s">
        <v>284</v>
      </c>
      <c r="O47" s="265">
        <f>N44+N45+N46</f>
        <v>0</v>
      </c>
      <c r="Q47" s="252"/>
      <c r="R47" s="252"/>
      <c r="S47" s="252"/>
    </row>
    <row r="48" spans="1:22" s="142" customFormat="1" ht="20.100000000000001" customHeight="1" x14ac:dyDescent="0.25">
      <c r="A48" s="558" t="str">
        <f>'QUOTE FORM'!H31</f>
        <v>*</v>
      </c>
      <c r="B48" s="559"/>
      <c r="C48" s="185">
        <f>'QUOTE FORM'!$L$31</f>
        <v>0</v>
      </c>
      <c r="D48" s="371" t="str">
        <f>'QUOTE FORM'!$A$31</f>
        <v>*</v>
      </c>
      <c r="E48" s="185">
        <f>'QUOTE FORM'!$F$31</f>
        <v>0</v>
      </c>
      <c r="F48" s="550"/>
      <c r="G48" s="510" t="s">
        <v>364</v>
      </c>
      <c r="H48" s="511"/>
      <c r="I48" s="511"/>
      <c r="J48" s="511"/>
      <c r="K48" s="511"/>
      <c r="L48" s="511"/>
      <c r="M48" s="511"/>
      <c r="N48" s="198" t="s">
        <v>282</v>
      </c>
      <c r="O48" s="200">
        <f>O42-O47</f>
        <v>0</v>
      </c>
      <c r="Q48" s="193"/>
      <c r="R48" s="252"/>
      <c r="S48" s="252"/>
    </row>
    <row r="49" spans="1:19" s="142" customFormat="1" ht="20.100000000000001" customHeight="1" x14ac:dyDescent="0.25">
      <c r="A49" s="558" t="str">
        <f>'QUOTE FORM'!H32</f>
        <v>*</v>
      </c>
      <c r="B49" s="559"/>
      <c r="C49" s="185">
        <f>'QUOTE FORM'!$L$32</f>
        <v>0</v>
      </c>
      <c r="D49" s="371" t="str">
        <f>'QUOTE FORM'!$A$32</f>
        <v>*</v>
      </c>
      <c r="E49" s="185">
        <f>'QUOTE FORM'!$F$32</f>
        <v>0</v>
      </c>
      <c r="F49" s="550"/>
      <c r="G49" s="239">
        <v>8</v>
      </c>
      <c r="H49" s="511" t="s">
        <v>411</v>
      </c>
      <c r="I49" s="511"/>
      <c r="J49" s="511"/>
      <c r="K49" s="240" t="s">
        <v>361</v>
      </c>
      <c r="L49" s="512">
        <f>O48-Q44</f>
        <v>0</v>
      </c>
      <c r="M49" s="512"/>
      <c r="N49" s="198" t="s">
        <v>271</v>
      </c>
      <c r="O49" s="185">
        <f>SUM(L49*0.07125)</f>
        <v>0</v>
      </c>
      <c r="Q49" s="193"/>
      <c r="R49" s="252"/>
      <c r="S49" s="252"/>
    </row>
    <row r="50" spans="1:19" s="142" customFormat="1" ht="20.100000000000001" customHeight="1" x14ac:dyDescent="0.25">
      <c r="A50" s="558" t="str">
        <f>'QUOTE FORM'!H33</f>
        <v>*</v>
      </c>
      <c r="B50" s="559"/>
      <c r="C50" s="185">
        <f>'QUOTE FORM'!$L$33</f>
        <v>0</v>
      </c>
      <c r="D50" s="371" t="str">
        <f>'QUOTE FORM'!$A$44</f>
        <v>*</v>
      </c>
      <c r="E50" s="185">
        <f>'QUOTE FORM'!$F$44</f>
        <v>0</v>
      </c>
      <c r="F50" s="550"/>
      <c r="G50" s="263" t="s">
        <v>360</v>
      </c>
      <c r="H50" s="600" t="s">
        <v>362</v>
      </c>
      <c r="I50" s="600"/>
      <c r="J50" s="600"/>
      <c r="K50" s="262" t="s">
        <v>361</v>
      </c>
      <c r="L50" s="622">
        <f>Q44</f>
        <v>0</v>
      </c>
      <c r="M50" s="622"/>
      <c r="N50" s="198" t="s">
        <v>360</v>
      </c>
      <c r="O50" s="202">
        <f>Q44*0.065</f>
        <v>0</v>
      </c>
      <c r="Q50" s="252"/>
      <c r="R50" s="252"/>
      <c r="S50" s="252"/>
    </row>
    <row r="51" spans="1:19" s="142" customFormat="1" ht="20.100000000000001" customHeight="1" x14ac:dyDescent="0.25">
      <c r="A51" s="558" t="str">
        <f>'QUOTE FORM'!H34</f>
        <v>*</v>
      </c>
      <c r="B51" s="559"/>
      <c r="C51" s="185">
        <f>'QUOTE FORM'!$L$34</f>
        <v>0</v>
      </c>
      <c r="D51" s="372" t="str">
        <f>'QUOTE FORM'!$A$45</f>
        <v>*</v>
      </c>
      <c r="E51" s="185">
        <f>'QUOTE FORM'!$F$45</f>
        <v>0</v>
      </c>
      <c r="F51" s="550"/>
      <c r="G51" s="508" t="s">
        <v>359</v>
      </c>
      <c r="H51" s="509"/>
      <c r="I51" s="509"/>
      <c r="J51" s="509"/>
      <c r="K51" s="509"/>
      <c r="L51" s="509"/>
      <c r="M51" s="509"/>
      <c r="N51" s="553"/>
      <c r="O51" s="612"/>
      <c r="Q51" s="252"/>
      <c r="R51" s="252"/>
      <c r="S51" s="252"/>
    </row>
    <row r="52" spans="1:19" s="142" customFormat="1" ht="20.100000000000001" customHeight="1" x14ac:dyDescent="0.25">
      <c r="A52" s="558" t="str">
        <f>'QUOTE FORM'!A37</f>
        <v>*</v>
      </c>
      <c r="B52" s="559"/>
      <c r="C52" s="185">
        <f>'QUOTE FORM'!$F$37</f>
        <v>0</v>
      </c>
      <c r="D52" s="372" t="str">
        <f>'QUOTE FORM'!$A$46</f>
        <v>*</v>
      </c>
      <c r="E52" s="185">
        <f>'QUOTE FORM'!$F$46</f>
        <v>0</v>
      </c>
      <c r="F52" s="550"/>
      <c r="G52" s="173"/>
      <c r="H52" s="489" t="s">
        <v>358</v>
      </c>
      <c r="I52" s="489"/>
      <c r="J52" s="489"/>
      <c r="K52" s="489"/>
      <c r="L52" s="489"/>
      <c r="M52" s="489"/>
      <c r="N52" s="191">
        <v>0</v>
      </c>
      <c r="O52" s="547"/>
      <c r="Q52" s="252"/>
      <c r="R52" s="252"/>
      <c r="S52" s="252"/>
    </row>
    <row r="53" spans="1:19" s="142" customFormat="1" ht="20.100000000000001" customHeight="1" x14ac:dyDescent="0.25">
      <c r="A53" s="558" t="str">
        <f>'QUOTE FORM'!A38</f>
        <v>*</v>
      </c>
      <c r="B53" s="559"/>
      <c r="C53" s="185">
        <f>'QUOTE FORM'!$F$38</f>
        <v>0</v>
      </c>
      <c r="D53" s="372" t="str">
        <f>'QUOTE FORM'!$A$54</f>
        <v>*</v>
      </c>
      <c r="E53" s="185">
        <f>'QUOTE FORM'!$F$54</f>
        <v>0</v>
      </c>
      <c r="F53" s="550"/>
      <c r="G53" s="173"/>
      <c r="H53" s="489" t="s">
        <v>357</v>
      </c>
      <c r="I53" s="489"/>
      <c r="J53" s="489"/>
      <c r="K53" s="489"/>
      <c r="L53" s="489"/>
      <c r="M53" s="489"/>
      <c r="N53" s="191">
        <v>0</v>
      </c>
      <c r="O53" s="547"/>
      <c r="Q53" s="252"/>
      <c r="R53" s="252"/>
      <c r="S53" s="252"/>
    </row>
    <row r="54" spans="1:19" s="142" customFormat="1" ht="20.100000000000001" customHeight="1" x14ac:dyDescent="0.25">
      <c r="A54" s="558" t="str">
        <f>'QUOTE FORM'!$A$51</f>
        <v>*</v>
      </c>
      <c r="B54" s="559"/>
      <c r="C54" s="185">
        <f>'QUOTE FORM'!$F$51</f>
        <v>0</v>
      </c>
      <c r="D54" s="372" t="str">
        <f>'QUOTE FORM'!$A$55</f>
        <v>*</v>
      </c>
      <c r="E54" s="185">
        <f>'QUOTE FORM'!$F$55</f>
        <v>0</v>
      </c>
      <c r="F54" s="550"/>
      <c r="G54" s="173"/>
      <c r="H54" s="489" t="s">
        <v>356</v>
      </c>
      <c r="I54" s="489"/>
      <c r="J54" s="489"/>
      <c r="K54" s="489"/>
      <c r="L54" s="489"/>
      <c r="M54" s="489"/>
      <c r="N54" s="191">
        <v>0</v>
      </c>
      <c r="O54" s="548"/>
      <c r="Q54" s="252"/>
      <c r="R54" s="252"/>
      <c r="S54" s="252"/>
    </row>
    <row r="55" spans="1:19" s="142" customFormat="1" ht="20.100000000000001" customHeight="1" x14ac:dyDescent="0.25">
      <c r="A55" s="558" t="str">
        <f>'QUOTE FORM'!$A$52</f>
        <v>*</v>
      </c>
      <c r="B55" s="559"/>
      <c r="C55" s="185">
        <f>'QUOTE FORM'!$F$52</f>
        <v>0</v>
      </c>
      <c r="D55" s="372" t="str">
        <f>'QUOTE FORM'!$A$56</f>
        <v>*</v>
      </c>
      <c r="E55" s="185">
        <f>'QUOTE FORM'!$F$56</f>
        <v>0</v>
      </c>
      <c r="F55" s="550"/>
      <c r="G55" s="173"/>
      <c r="H55" s="489" t="s">
        <v>410</v>
      </c>
      <c r="I55" s="489"/>
      <c r="J55" s="489"/>
      <c r="K55" s="489"/>
      <c r="L55" s="489"/>
      <c r="M55" s="489"/>
      <c r="N55" s="171">
        <v>0</v>
      </c>
      <c r="O55" s="246"/>
      <c r="Q55" s="252"/>
      <c r="R55" s="252"/>
      <c r="S55" s="252"/>
    </row>
    <row r="56" spans="1:19" s="142" customFormat="1" ht="20.100000000000001" customHeight="1" x14ac:dyDescent="0.25">
      <c r="A56" s="558" t="str">
        <f>'QUOTE FORM'!$A$53</f>
        <v>*</v>
      </c>
      <c r="B56" s="559"/>
      <c r="C56" s="185">
        <f>'QUOTE FORM'!$F$53</f>
        <v>0</v>
      </c>
      <c r="D56" s="371" t="str">
        <f>'QUOTE FORM'!$H$50</f>
        <v>*</v>
      </c>
      <c r="E56" s="185">
        <f>'QUOTE FORM'!$L$50</f>
        <v>0</v>
      </c>
      <c r="F56" s="550"/>
      <c r="G56" s="173"/>
      <c r="H56" s="489" t="s">
        <v>354</v>
      </c>
      <c r="I56" s="489"/>
      <c r="J56" s="489"/>
      <c r="K56" s="489"/>
      <c r="L56" s="489"/>
      <c r="M56" s="489"/>
      <c r="N56" s="171">
        <v>100</v>
      </c>
      <c r="O56" s="246"/>
      <c r="Q56" s="252"/>
      <c r="R56" s="252"/>
      <c r="S56" s="252"/>
    </row>
    <row r="57" spans="1:19" s="142" customFormat="1" ht="20.100000000000001" customHeight="1" thickBot="1" x14ac:dyDescent="0.3">
      <c r="A57" s="558" t="str">
        <f>'QUOTE FORM'!$A$39</f>
        <v>*</v>
      </c>
      <c r="B57" s="559"/>
      <c r="C57" s="185">
        <f>'QUOTE FORM'!$F$39</f>
        <v>0</v>
      </c>
      <c r="D57" s="373" t="str">
        <f>'QUOTE FORM'!$H$51</f>
        <v>*</v>
      </c>
      <c r="E57" s="185">
        <f>'QUOTE FORM'!$L$51</f>
        <v>0</v>
      </c>
      <c r="F57" s="550"/>
      <c r="G57" s="501" t="s">
        <v>409</v>
      </c>
      <c r="H57" s="502"/>
      <c r="I57" s="502"/>
      <c r="J57" s="502"/>
      <c r="K57" s="502"/>
      <c r="L57" s="502"/>
      <c r="M57" s="502"/>
      <c r="N57" s="168" t="s">
        <v>267</v>
      </c>
      <c r="O57" s="200">
        <f>N52+N53+N54+N55+N56</f>
        <v>100</v>
      </c>
      <c r="Q57" s="252"/>
      <c r="R57" s="252"/>
      <c r="S57" s="252"/>
    </row>
    <row r="58" spans="1:19" s="142" customFormat="1" ht="20.100000000000001" customHeight="1" thickBot="1" x14ac:dyDescent="0.3">
      <c r="A58" s="623"/>
      <c r="B58" s="624"/>
      <c r="C58" s="624"/>
      <c r="D58" s="625"/>
      <c r="E58" s="185"/>
      <c r="F58" s="550"/>
      <c r="G58" s="508" t="s">
        <v>352</v>
      </c>
      <c r="H58" s="509"/>
      <c r="I58" s="509"/>
      <c r="J58" s="509"/>
      <c r="K58" s="509"/>
      <c r="L58" s="509"/>
      <c r="M58" s="509"/>
      <c r="N58" s="553"/>
      <c r="O58" s="551">
        <v>0</v>
      </c>
      <c r="Q58" s="252"/>
      <c r="R58" s="252"/>
      <c r="S58" s="252"/>
    </row>
    <row r="59" spans="1:19" s="142" customFormat="1" ht="20.100000000000001" customHeight="1" x14ac:dyDescent="0.25">
      <c r="A59" s="569" t="s">
        <v>264</v>
      </c>
      <c r="B59" s="570"/>
      <c r="C59" s="570"/>
      <c r="D59" s="570"/>
      <c r="E59" s="581"/>
      <c r="F59" s="550"/>
      <c r="G59" s="250"/>
      <c r="H59" s="238" t="s">
        <v>269</v>
      </c>
      <c r="I59" s="488"/>
      <c r="J59" s="488"/>
      <c r="K59" s="488"/>
      <c r="L59" s="488"/>
      <c r="M59" s="488"/>
      <c r="N59" s="503"/>
      <c r="O59" s="613"/>
      <c r="Q59" s="252"/>
      <c r="R59" s="252"/>
      <c r="S59" s="252"/>
    </row>
    <row r="60" spans="1:19" s="142" customFormat="1" ht="20.100000000000001" customHeight="1" x14ac:dyDescent="0.25">
      <c r="A60" s="487" t="s">
        <v>262</v>
      </c>
      <c r="B60" s="488"/>
      <c r="C60" s="488"/>
      <c r="D60" s="488"/>
      <c r="E60" s="614"/>
      <c r="F60" s="550"/>
      <c r="G60" s="501" t="s">
        <v>351</v>
      </c>
      <c r="H60" s="502"/>
      <c r="I60" s="502"/>
      <c r="J60" s="502"/>
      <c r="K60" s="502"/>
      <c r="L60" s="502"/>
      <c r="M60" s="502"/>
      <c r="N60" s="168" t="s">
        <v>250</v>
      </c>
      <c r="O60" s="200">
        <f>O48+O49+O50+O57+O58</f>
        <v>100</v>
      </c>
      <c r="Q60" s="252"/>
      <c r="R60" s="252"/>
      <c r="S60" s="252"/>
    </row>
    <row r="61" spans="1:19" s="142" customFormat="1" ht="20.100000000000001" customHeight="1" x14ac:dyDescent="0.25">
      <c r="A61" s="558"/>
      <c r="B61" s="559"/>
      <c r="C61" s="559"/>
      <c r="D61" s="559"/>
      <c r="E61" s="598"/>
      <c r="F61" s="550"/>
      <c r="G61" s="508" t="s">
        <v>266</v>
      </c>
      <c r="H61" s="509"/>
      <c r="I61" s="509"/>
      <c r="J61" s="509"/>
      <c r="K61" s="509"/>
      <c r="L61" s="509"/>
      <c r="M61" s="509"/>
      <c r="N61" s="164"/>
      <c r="O61" s="261"/>
      <c r="Q61" s="252"/>
      <c r="R61" s="252"/>
      <c r="S61" s="252"/>
    </row>
    <row r="62" spans="1:19" s="142" customFormat="1" ht="20.100000000000001" customHeight="1" x14ac:dyDescent="0.25">
      <c r="A62" s="558"/>
      <c r="B62" s="559"/>
      <c r="C62" s="559"/>
      <c r="D62" s="559"/>
      <c r="E62" s="598"/>
      <c r="F62" s="550"/>
      <c r="G62" s="173"/>
      <c r="H62" s="489" t="s">
        <v>408</v>
      </c>
      <c r="I62" s="489"/>
      <c r="J62" s="489"/>
      <c r="K62" s="489"/>
      <c r="L62" s="489"/>
      <c r="M62" s="489"/>
      <c r="N62" s="171"/>
      <c r="O62" s="170"/>
      <c r="Q62" s="252"/>
      <c r="R62" s="252"/>
      <c r="S62" s="252"/>
    </row>
    <row r="63" spans="1:19" s="142" customFormat="1" ht="20.100000000000001" customHeight="1" x14ac:dyDescent="0.25">
      <c r="A63" s="558"/>
      <c r="B63" s="559"/>
      <c r="C63" s="559"/>
      <c r="D63" s="559"/>
      <c r="E63" s="598"/>
      <c r="F63" s="550"/>
      <c r="G63" s="173"/>
      <c r="H63" s="489" t="s">
        <v>407</v>
      </c>
      <c r="I63" s="489"/>
      <c r="J63" s="489"/>
      <c r="K63" s="489"/>
      <c r="L63" s="489"/>
      <c r="M63" s="489"/>
      <c r="N63" s="522"/>
      <c r="O63" s="170"/>
      <c r="Q63" s="252"/>
      <c r="R63" s="252"/>
      <c r="S63" s="252"/>
    </row>
    <row r="64" spans="1:19" s="166" customFormat="1" ht="20.25" customHeight="1" x14ac:dyDescent="0.25">
      <c r="A64" s="608" t="s">
        <v>257</v>
      </c>
      <c r="B64" s="609"/>
      <c r="C64" s="609"/>
      <c r="D64" s="609"/>
      <c r="E64" s="610"/>
      <c r="F64" s="235"/>
      <c r="G64" s="173"/>
      <c r="H64" s="489" t="s">
        <v>348</v>
      </c>
      <c r="I64" s="489"/>
      <c r="J64" s="489"/>
      <c r="K64" s="489"/>
      <c r="L64" s="489"/>
      <c r="M64" s="489"/>
      <c r="N64" s="171"/>
      <c r="O64" s="260"/>
      <c r="Q64" s="256"/>
      <c r="R64" s="256"/>
      <c r="S64" s="256"/>
    </row>
    <row r="65" spans="1:19" s="166" customFormat="1" ht="36.75" customHeight="1" thickBot="1" x14ac:dyDescent="0.3">
      <c r="A65" s="482" t="s">
        <v>347</v>
      </c>
      <c r="B65" s="483"/>
      <c r="C65" s="483"/>
      <c r="D65" s="483"/>
      <c r="E65" s="484"/>
      <c r="F65" s="236"/>
      <c r="G65" s="501" t="s">
        <v>346</v>
      </c>
      <c r="H65" s="502"/>
      <c r="I65" s="502"/>
      <c r="J65" s="502"/>
      <c r="K65" s="502"/>
      <c r="L65" s="502"/>
      <c r="M65" s="502"/>
      <c r="N65" s="168" t="s">
        <v>345</v>
      </c>
      <c r="O65" s="258">
        <f>N62+N64</f>
        <v>0</v>
      </c>
      <c r="Q65" s="256"/>
      <c r="R65" s="256"/>
      <c r="S65" s="256"/>
    </row>
    <row r="66" spans="1:19" ht="19.5" customHeight="1" thickBot="1" x14ac:dyDescent="0.3">
      <c r="A66" s="605" t="s">
        <v>252</v>
      </c>
      <c r="B66" s="606"/>
      <c r="C66" s="606"/>
      <c r="D66" s="606"/>
      <c r="E66" s="607"/>
      <c r="F66" s="234"/>
      <c r="G66" s="508" t="s">
        <v>343</v>
      </c>
      <c r="H66" s="509"/>
      <c r="I66" s="509"/>
      <c r="J66" s="509"/>
      <c r="K66" s="509"/>
      <c r="L66" s="509"/>
      <c r="M66" s="509"/>
      <c r="N66" s="164" t="s">
        <v>342</v>
      </c>
      <c r="O66" s="254">
        <f>O60-O65</f>
        <v>100</v>
      </c>
    </row>
    <row r="67" spans="1:19" s="142" customFormat="1" ht="15" customHeight="1" x14ac:dyDescent="0.25">
      <c r="A67" s="485" t="s">
        <v>249</v>
      </c>
      <c r="B67" s="486"/>
      <c r="C67" s="161"/>
      <c r="D67" s="161"/>
      <c r="E67" s="161"/>
      <c r="F67" s="161"/>
      <c r="G67" s="161"/>
      <c r="H67" s="161"/>
      <c r="I67" s="161"/>
      <c r="J67" s="518" t="s">
        <v>247</v>
      </c>
      <c r="K67" s="527"/>
      <c r="L67" s="527"/>
      <c r="M67" s="527"/>
      <c r="N67" s="249" t="s">
        <v>246</v>
      </c>
      <c r="O67" s="159" t="s">
        <v>245</v>
      </c>
      <c r="Q67" s="252"/>
      <c r="R67" s="252"/>
      <c r="S67" s="252"/>
    </row>
    <row r="68" spans="1:19" s="142" customFormat="1" ht="15" customHeight="1" x14ac:dyDescent="0.25">
      <c r="A68" s="487"/>
      <c r="B68" s="488"/>
      <c r="C68" s="238"/>
      <c r="D68" s="238"/>
      <c r="E68" s="238"/>
      <c r="F68" s="238"/>
      <c r="G68" s="238"/>
      <c r="H68" s="238"/>
      <c r="I68" s="238"/>
      <c r="J68" s="519"/>
      <c r="K68" s="528"/>
      <c r="L68" s="528"/>
      <c r="M68" s="528"/>
      <c r="N68" s="156" t="s">
        <v>243</v>
      </c>
      <c r="O68" s="155" t="s">
        <v>242</v>
      </c>
      <c r="Q68" s="252"/>
      <c r="R68" s="252"/>
      <c r="S68" s="252"/>
    </row>
    <row r="69" spans="1:19" s="142" customFormat="1" ht="15" customHeight="1" x14ac:dyDescent="0.25">
      <c r="A69" s="154" t="s">
        <v>248</v>
      </c>
      <c r="B69" s="153"/>
      <c r="C69" s="153"/>
      <c r="D69" s="153"/>
      <c r="E69" s="152"/>
      <c r="F69" s="152"/>
      <c r="G69" s="152"/>
      <c r="H69" s="152"/>
      <c r="I69" s="152"/>
      <c r="J69" s="520" t="s">
        <v>247</v>
      </c>
      <c r="K69" s="516"/>
      <c r="L69" s="516"/>
      <c r="M69" s="516"/>
      <c r="N69" s="150" t="s">
        <v>246</v>
      </c>
      <c r="O69" s="149" t="s">
        <v>245</v>
      </c>
      <c r="Q69" s="252"/>
      <c r="R69" s="252"/>
      <c r="S69" s="252"/>
    </row>
    <row r="70" spans="1:19" s="142" customFormat="1" ht="15" customHeight="1" thickBot="1" x14ac:dyDescent="0.3">
      <c r="A70" s="148" t="s">
        <v>244</v>
      </c>
      <c r="B70" s="248"/>
      <c r="C70" s="490"/>
      <c r="D70" s="490"/>
      <c r="E70" s="247"/>
      <c r="F70" s="247"/>
      <c r="G70" s="247"/>
      <c r="H70" s="247"/>
      <c r="I70" s="247"/>
      <c r="J70" s="521"/>
      <c r="K70" s="517"/>
      <c r="L70" s="517"/>
      <c r="M70" s="517"/>
      <c r="N70" s="144" t="s">
        <v>243</v>
      </c>
      <c r="O70" s="143" t="s">
        <v>242</v>
      </c>
      <c r="Q70" s="252"/>
      <c r="R70" s="252"/>
      <c r="S70" s="252"/>
    </row>
  </sheetData>
  <mergeCells count="158">
    <mergeCell ref="C70:D70"/>
    <mergeCell ref="A4:B4"/>
    <mergeCell ref="A67:B68"/>
    <mergeCell ref="A10:O10"/>
    <mergeCell ref="K69:M70"/>
    <mergeCell ref="J69:J70"/>
    <mergeCell ref="A33:D33"/>
    <mergeCell ref="G65:M65"/>
    <mergeCell ref="H62:M62"/>
    <mergeCell ref="G61:M61"/>
    <mergeCell ref="H56:M56"/>
    <mergeCell ref="A60:E60"/>
    <mergeCell ref="A61:E61"/>
    <mergeCell ref="A58:D58"/>
    <mergeCell ref="J67:J68"/>
    <mergeCell ref="K67:M68"/>
    <mergeCell ref="G66:M66"/>
    <mergeCell ref="A64:E64"/>
    <mergeCell ref="A65:E65"/>
    <mergeCell ref="A66:E66"/>
    <mergeCell ref="H63:N63"/>
    <mergeCell ref="A31:E32"/>
    <mergeCell ref="G38:M38"/>
    <mergeCell ref="H37:M37"/>
    <mergeCell ref="A62:E62"/>
    <mergeCell ref="H30:I30"/>
    <mergeCell ref="K30:M30"/>
    <mergeCell ref="H31:I31"/>
    <mergeCell ref="K31:M31"/>
    <mergeCell ref="H32:I32"/>
    <mergeCell ref="K32:M32"/>
    <mergeCell ref="H33:I33"/>
    <mergeCell ref="K33:M33"/>
    <mergeCell ref="H34:I34"/>
    <mergeCell ref="K34:M34"/>
    <mergeCell ref="A42:B42"/>
    <mergeCell ref="A52:B52"/>
    <mergeCell ref="A53:B53"/>
    <mergeCell ref="A54:B54"/>
    <mergeCell ref="A55:B55"/>
    <mergeCell ref="A56:B56"/>
    <mergeCell ref="A57:B57"/>
    <mergeCell ref="A43:B43"/>
    <mergeCell ref="A44:B44"/>
    <mergeCell ref="A45:B45"/>
    <mergeCell ref="A46:B46"/>
    <mergeCell ref="A47:B47"/>
    <mergeCell ref="A39:B39"/>
    <mergeCell ref="H64:M64"/>
    <mergeCell ref="H44:K44"/>
    <mergeCell ref="A35:D35"/>
    <mergeCell ref="C1:F1"/>
    <mergeCell ref="H1:O1"/>
    <mergeCell ref="O23:O37"/>
    <mergeCell ref="F13:H13"/>
    <mergeCell ref="I11:O11"/>
    <mergeCell ref="F17:H17"/>
    <mergeCell ref="I20:O20"/>
    <mergeCell ref="A63:E63"/>
    <mergeCell ref="G58:N58"/>
    <mergeCell ref="L49:M49"/>
    <mergeCell ref="L50:M50"/>
    <mergeCell ref="H49:J49"/>
    <mergeCell ref="H50:J50"/>
    <mergeCell ref="A37:D37"/>
    <mergeCell ref="B8:C8"/>
    <mergeCell ref="G42:M42"/>
    <mergeCell ref="A22:O22"/>
    <mergeCell ref="F23:F63"/>
    <mergeCell ref="A28:E28"/>
    <mergeCell ref="A34:D34"/>
    <mergeCell ref="G60:M60"/>
    <mergeCell ref="J6:O6"/>
    <mergeCell ref="E8:H8"/>
    <mergeCell ref="G43:K43"/>
    <mergeCell ref="G39:M39"/>
    <mergeCell ref="G40:M40"/>
    <mergeCell ref="F18:H18"/>
    <mergeCell ref="F19:H19"/>
    <mergeCell ref="F20:H20"/>
    <mergeCell ref="A36:D36"/>
    <mergeCell ref="I19:O19"/>
    <mergeCell ref="F11:H11"/>
    <mergeCell ref="G41:M41"/>
    <mergeCell ref="I17:O17"/>
    <mergeCell ref="A24:E24"/>
    <mergeCell ref="A23:E23"/>
    <mergeCell ref="A16:O16"/>
    <mergeCell ref="I18:O18"/>
    <mergeCell ref="A27:E27"/>
    <mergeCell ref="A29:E29"/>
    <mergeCell ref="I21:O21"/>
    <mergeCell ref="F21:H21"/>
    <mergeCell ref="G23:N23"/>
    <mergeCell ref="A30:E30"/>
    <mergeCell ref="A38:B38"/>
    <mergeCell ref="F2:H4"/>
    <mergeCell ref="F15:H15"/>
    <mergeCell ref="F14:H14"/>
    <mergeCell ref="J2:K2"/>
    <mergeCell ref="J3:O3"/>
    <mergeCell ref="N2:O2"/>
    <mergeCell ref="J4:O4"/>
    <mergeCell ref="L2:M2"/>
    <mergeCell ref="J8:K8"/>
    <mergeCell ref="N8:O8"/>
    <mergeCell ref="J9:O9"/>
    <mergeCell ref="E9:H9"/>
    <mergeCell ref="J7:O7"/>
    <mergeCell ref="B5:H5"/>
    <mergeCell ref="B6:H6"/>
    <mergeCell ref="B7:H7"/>
    <mergeCell ref="J5:O5"/>
    <mergeCell ref="L8:M8"/>
    <mergeCell ref="F12:H12"/>
    <mergeCell ref="I12:O12"/>
    <mergeCell ref="I13:O13"/>
    <mergeCell ref="I14:O14"/>
    <mergeCell ref="I15:O15"/>
    <mergeCell ref="B9:C9"/>
    <mergeCell ref="A40:B40"/>
    <mergeCell ref="A41:B41"/>
    <mergeCell ref="H24:I24"/>
    <mergeCell ref="K24:M24"/>
    <mergeCell ref="H25:I25"/>
    <mergeCell ref="K25:M25"/>
    <mergeCell ref="H26:I26"/>
    <mergeCell ref="K26:M26"/>
    <mergeCell ref="H27:I27"/>
    <mergeCell ref="K27:M27"/>
    <mergeCell ref="H28:I28"/>
    <mergeCell ref="K28:M28"/>
    <mergeCell ref="A25:E25"/>
    <mergeCell ref="A26:E26"/>
    <mergeCell ref="A48:B48"/>
    <mergeCell ref="A49:B49"/>
    <mergeCell ref="A50:B50"/>
    <mergeCell ref="A51:B51"/>
    <mergeCell ref="H29:I29"/>
    <mergeCell ref="K29:M29"/>
    <mergeCell ref="O58:O59"/>
    <mergeCell ref="H54:M54"/>
    <mergeCell ref="G57:M57"/>
    <mergeCell ref="H45:K45"/>
    <mergeCell ref="O51:O54"/>
    <mergeCell ref="A59:E59"/>
    <mergeCell ref="H52:M52"/>
    <mergeCell ref="H53:M53"/>
    <mergeCell ref="G48:M48"/>
    <mergeCell ref="H55:M55"/>
    <mergeCell ref="G51:N51"/>
    <mergeCell ref="H46:K46"/>
    <mergeCell ref="G47:M47"/>
    <mergeCell ref="I59:N59"/>
    <mergeCell ref="H35:I35"/>
    <mergeCell ref="K35:M35"/>
    <mergeCell ref="H36:I36"/>
    <mergeCell ref="K36:M36"/>
  </mergeCells>
  <hyperlinks>
    <hyperlink ref="A4" r:id="rId1" xr:uid="{00000000-0004-0000-1400-000000000000}"/>
  </hyperlinks>
  <pageMargins left="0.45" right="0.45" top="0.25" bottom="0.25" header="0.3" footer="0.3"/>
  <pageSetup scale="55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5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0</xdr:col>
                    <xdr:colOff>257175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6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22</xdr:row>
                    <xdr:rowOff>209550</xdr:rowOff>
                  </from>
                  <to>
                    <xdr:col>0</xdr:col>
                    <xdr:colOff>228600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7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24</xdr:row>
                    <xdr:rowOff>219075</xdr:rowOff>
                  </from>
                  <to>
                    <xdr:col>0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8" name="Check Box 4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228600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9" name="Check Box 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228600</xdr:rowOff>
                  </from>
                  <to>
                    <xdr:col>0</xdr:col>
                    <xdr:colOff>228600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10" name="Check Box 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1" name="Check Box 7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30</xdr:row>
                    <xdr:rowOff>0</xdr:rowOff>
                  </from>
                  <to>
                    <xdr:col>0</xdr:col>
                    <xdr:colOff>257175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62</xdr:row>
                    <xdr:rowOff>219075</xdr:rowOff>
                  </from>
                  <to>
                    <xdr:col>0</xdr:col>
                    <xdr:colOff>228600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3" name="Check Box 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64</xdr:row>
                    <xdr:rowOff>428625</xdr:rowOff>
                  </from>
                  <to>
                    <xdr:col>0</xdr:col>
                    <xdr:colOff>228600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4" name="Check Box 1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63</xdr:row>
                    <xdr:rowOff>247650</xdr:rowOff>
                  </from>
                  <to>
                    <xdr:col>0</xdr:col>
                    <xdr:colOff>228600</xdr:colOff>
                    <xdr:row>64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5" name="Check Box 11">
              <controlPr defaultSize="0" autoFill="0" autoLine="0" autoPict="0">
                <anchor moveWithCells="1" sizeWithCells="1">
                  <from>
                    <xdr:col>7</xdr:col>
                    <xdr:colOff>114300</xdr:colOff>
                    <xdr:row>61</xdr:row>
                    <xdr:rowOff>219075</xdr:rowOff>
                  </from>
                  <to>
                    <xdr:col>7</xdr:col>
                    <xdr:colOff>342900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6" name="Check Box 12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43</xdr:row>
                    <xdr:rowOff>228600</xdr:rowOff>
                  </from>
                  <to>
                    <xdr:col>11</xdr:col>
                    <xdr:colOff>266700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7" name="Check Box 13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44</xdr:row>
                    <xdr:rowOff>219075</xdr:rowOff>
                  </from>
                  <to>
                    <xdr:col>11</xdr:col>
                    <xdr:colOff>276225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8" name="Check Box 14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42</xdr:row>
                    <xdr:rowOff>209550</xdr:rowOff>
                  </from>
                  <to>
                    <xdr:col>12</xdr:col>
                    <xdr:colOff>323850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9" name="Check Box 15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42</xdr:row>
                    <xdr:rowOff>219075</xdr:rowOff>
                  </from>
                  <to>
                    <xdr:col>11</xdr:col>
                    <xdr:colOff>257175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20" name="Check Box 16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44</xdr:row>
                    <xdr:rowOff>219075</xdr:rowOff>
                  </from>
                  <to>
                    <xdr:col>12</xdr:col>
                    <xdr:colOff>323850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1" name="Check Box 17">
              <controlPr defaultSize="0" autoFill="0" autoLine="0" autoPict="0">
                <anchor moveWithCells="1" sizeWithCells="1">
                  <from>
                    <xdr:col>12</xdr:col>
                    <xdr:colOff>104775</xdr:colOff>
                    <xdr:row>43</xdr:row>
                    <xdr:rowOff>228600</xdr:rowOff>
                  </from>
                  <to>
                    <xdr:col>12</xdr:col>
                    <xdr:colOff>333375</xdr:colOff>
                    <xdr:row>45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  <pageSetUpPr fitToPage="1"/>
  </sheetPr>
  <dimension ref="A5:S69"/>
  <sheetViews>
    <sheetView tabSelected="1" topLeftCell="A28" workbookViewId="0">
      <selection activeCell="S27" sqref="S27"/>
    </sheetView>
  </sheetViews>
  <sheetFormatPr defaultRowHeight="15" x14ac:dyDescent="0.25"/>
  <cols>
    <col min="1" max="1" width="13.5703125" style="8" customWidth="1"/>
    <col min="2" max="2" width="12.5703125" style="8" customWidth="1"/>
    <col min="3" max="3" width="17.85546875" style="8" customWidth="1"/>
    <col min="4" max="4" width="17.140625" style="8" customWidth="1"/>
    <col min="5" max="5" width="22.570312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1" width="9.140625" style="8"/>
    <col min="12" max="12" width="4.28515625" style="8" bestFit="1" customWidth="1"/>
    <col min="13" max="13" width="10" style="8" customWidth="1"/>
    <col min="14" max="14" width="13.7109375" style="8" customWidth="1"/>
    <col min="15" max="15" width="18.28515625" style="8" customWidth="1"/>
    <col min="16" max="16" width="9.140625" style="8"/>
    <col min="17" max="17" width="10.85546875" style="8" bestFit="1" customWidth="1"/>
    <col min="18" max="18" width="13.42578125" style="8" customWidth="1"/>
    <col min="19" max="19" width="20.85546875" style="8" customWidth="1"/>
    <col min="20" max="16384" width="9.140625" style="8"/>
  </cols>
  <sheetData>
    <row r="5" spans="1:16" ht="36.75" customHeight="1" x14ac:dyDescent="0.25">
      <c r="C5" s="582" t="s">
        <v>341</v>
      </c>
      <c r="D5" s="582"/>
      <c r="E5" s="582"/>
      <c r="F5" s="582"/>
      <c r="G5" s="227"/>
      <c r="H5" s="573"/>
      <c r="I5" s="573"/>
      <c r="J5" s="573"/>
      <c r="K5" s="573"/>
      <c r="L5" s="573"/>
      <c r="M5" s="573"/>
      <c r="N5" s="573"/>
      <c r="O5" s="573"/>
    </row>
    <row r="6" spans="1:16" ht="20.100000000000001" customHeight="1" x14ac:dyDescent="0.25">
      <c r="C6" s="226" t="s">
        <v>339</v>
      </c>
      <c r="D6" s="225" t="s">
        <v>338</v>
      </c>
      <c r="E6" s="222" t="s">
        <v>337</v>
      </c>
      <c r="F6" s="621"/>
      <c r="G6" s="621"/>
      <c r="H6" s="621"/>
      <c r="I6" s="339" t="s">
        <v>336</v>
      </c>
      <c r="J6" s="532"/>
      <c r="K6" s="533"/>
      <c r="L6" s="525" t="s">
        <v>335</v>
      </c>
      <c r="M6" s="525"/>
      <c r="N6" s="388" t="s">
        <v>890</v>
      </c>
      <c r="O6" s="388"/>
    </row>
    <row r="7" spans="1:16" ht="20.100000000000001" customHeight="1" x14ac:dyDescent="0.25">
      <c r="C7" s="224" t="s">
        <v>334</v>
      </c>
      <c r="D7" s="223" t="s">
        <v>333</v>
      </c>
      <c r="E7" s="222" t="s">
        <v>332</v>
      </c>
      <c r="F7" s="621"/>
      <c r="G7" s="621"/>
      <c r="H7" s="621"/>
      <c r="I7" s="339" t="s">
        <v>331</v>
      </c>
      <c r="J7" s="388" t="s">
        <v>884</v>
      </c>
      <c r="K7" s="388"/>
      <c r="L7" s="388"/>
      <c r="M7" s="388"/>
      <c r="N7" s="388"/>
      <c r="O7" s="388"/>
    </row>
    <row r="8" spans="1:16" ht="20.100000000000001" customHeight="1" x14ac:dyDescent="0.25">
      <c r="A8" s="524" t="s">
        <v>330</v>
      </c>
      <c r="B8" s="524"/>
      <c r="C8" s="224" t="s">
        <v>329</v>
      </c>
      <c r="D8" s="223"/>
      <c r="E8" s="222" t="s">
        <v>328</v>
      </c>
      <c r="F8" s="621"/>
      <c r="G8" s="621"/>
      <c r="H8" s="621"/>
      <c r="I8" s="339" t="s">
        <v>327</v>
      </c>
      <c r="J8" s="446">
        <v>43371</v>
      </c>
      <c r="K8" s="431"/>
      <c r="L8" s="431"/>
      <c r="M8" s="431"/>
      <c r="N8" s="431"/>
      <c r="O8" s="431"/>
    </row>
    <row r="9" spans="1:16" s="209" customFormat="1" ht="20.100000000000001" customHeight="1" x14ac:dyDescent="0.25">
      <c r="A9" s="62" t="s">
        <v>326</v>
      </c>
      <c r="B9" s="388" t="s">
        <v>883</v>
      </c>
      <c r="C9" s="388"/>
      <c r="D9" s="388"/>
      <c r="E9" s="388"/>
      <c r="F9" s="388"/>
      <c r="G9" s="388"/>
      <c r="H9" s="388"/>
      <c r="I9" s="339" t="s">
        <v>325</v>
      </c>
      <c r="J9" s="446"/>
      <c r="K9" s="431"/>
      <c r="L9" s="431"/>
      <c r="M9" s="431"/>
      <c r="N9" s="431"/>
      <c r="O9" s="431"/>
    </row>
    <row r="10" spans="1:16" s="209" customFormat="1" ht="20.100000000000001" customHeight="1" x14ac:dyDescent="0.25">
      <c r="A10" s="62" t="s">
        <v>326</v>
      </c>
      <c r="B10" s="431"/>
      <c r="C10" s="431"/>
      <c r="D10" s="431"/>
      <c r="E10" s="431"/>
      <c r="F10" s="431"/>
      <c r="G10" s="431"/>
      <c r="H10" s="431"/>
      <c r="I10" s="339" t="s">
        <v>325</v>
      </c>
      <c r="J10" s="446"/>
      <c r="K10" s="431"/>
      <c r="L10" s="431"/>
      <c r="M10" s="431"/>
      <c r="N10" s="431"/>
      <c r="O10" s="431"/>
    </row>
    <row r="11" spans="1:16" s="209" customFormat="1" ht="20.100000000000001" customHeight="1" x14ac:dyDescent="0.25">
      <c r="A11" s="62" t="s">
        <v>324</v>
      </c>
      <c r="B11" s="431" t="s">
        <v>893</v>
      </c>
      <c r="C11" s="431"/>
      <c r="D11" s="431"/>
      <c r="E11" s="431"/>
      <c r="F11" s="431"/>
      <c r="G11" s="431"/>
      <c r="H11" s="431"/>
      <c r="I11" s="339" t="s">
        <v>323</v>
      </c>
      <c r="J11" s="523"/>
      <c r="K11" s="431"/>
      <c r="L11" s="431"/>
      <c r="M11" s="431"/>
      <c r="N11" s="431"/>
      <c r="O11" s="431"/>
    </row>
    <row r="12" spans="1:16" s="209" customFormat="1" ht="20.100000000000001" customHeight="1" x14ac:dyDescent="0.25">
      <c r="A12" s="62" t="s">
        <v>322</v>
      </c>
      <c r="B12" s="431" t="s">
        <v>894</v>
      </c>
      <c r="C12" s="431"/>
      <c r="D12" s="338" t="s">
        <v>321</v>
      </c>
      <c r="E12" s="431" t="s">
        <v>895</v>
      </c>
      <c r="F12" s="431"/>
      <c r="G12" s="431"/>
      <c r="H12" s="431"/>
      <c r="I12" s="339" t="s">
        <v>320</v>
      </c>
      <c r="J12" s="431" t="s">
        <v>891</v>
      </c>
      <c r="K12" s="431"/>
      <c r="L12" s="525" t="s">
        <v>319</v>
      </c>
      <c r="M12" s="525"/>
      <c r="N12" s="431">
        <v>54738</v>
      </c>
      <c r="O12" s="431"/>
    </row>
    <row r="13" spans="1:16" s="209" customFormat="1" ht="20.100000000000001" customHeight="1" x14ac:dyDescent="0.25">
      <c r="A13" s="62" t="s">
        <v>318</v>
      </c>
      <c r="B13" s="431" t="s">
        <v>896</v>
      </c>
      <c r="C13" s="431"/>
      <c r="D13" s="338" t="s">
        <v>380</v>
      </c>
      <c r="E13" s="431"/>
      <c r="F13" s="431"/>
      <c r="G13" s="431"/>
      <c r="H13" s="431"/>
      <c r="I13" s="339" t="s">
        <v>379</v>
      </c>
      <c r="J13" s="388"/>
      <c r="K13" s="388"/>
      <c r="L13" s="388"/>
      <c r="M13" s="388"/>
      <c r="N13" s="388"/>
      <c r="O13" s="388"/>
    </row>
    <row r="14" spans="1:16" s="209" customFormat="1" ht="5.0999999999999996" customHeight="1" x14ac:dyDescent="0.25">
      <c r="A14" s="526"/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</row>
    <row r="15" spans="1:16" s="209" customFormat="1" ht="18" customHeight="1" x14ac:dyDescent="0.25">
      <c r="A15" s="220" t="s">
        <v>317</v>
      </c>
      <c r="B15" s="349" t="s">
        <v>315</v>
      </c>
      <c r="C15" s="216" t="s">
        <v>314</v>
      </c>
      <c r="D15" s="216" t="s">
        <v>313</v>
      </c>
      <c r="E15" s="349" t="s">
        <v>312</v>
      </c>
      <c r="F15" s="534" t="s">
        <v>311</v>
      </c>
      <c r="G15" s="534"/>
      <c r="H15" s="534"/>
      <c r="I15" s="534" t="s">
        <v>310</v>
      </c>
      <c r="J15" s="534"/>
      <c r="K15" s="534"/>
      <c r="L15" s="534"/>
      <c r="M15" s="534"/>
      <c r="N15" s="534"/>
      <c r="O15" s="534"/>
      <c r="P15" s="210"/>
    </row>
    <row r="16" spans="1:16" s="209" customFormat="1" ht="18" customHeight="1" x14ac:dyDescent="0.25">
      <c r="A16" s="352"/>
      <c r="B16" s="347" t="s">
        <v>890</v>
      </c>
      <c r="C16" s="347" t="s">
        <v>889</v>
      </c>
      <c r="D16" s="347" t="s">
        <v>886</v>
      </c>
      <c r="E16" s="367" t="s">
        <v>887</v>
      </c>
      <c r="F16" s="529" t="s">
        <v>888</v>
      </c>
      <c r="G16" s="529"/>
      <c r="H16" s="529"/>
      <c r="I16" s="544" t="s">
        <v>892</v>
      </c>
      <c r="J16" s="544"/>
      <c r="K16" s="544"/>
      <c r="L16" s="544"/>
      <c r="M16" s="544"/>
      <c r="N16" s="544"/>
      <c r="O16" s="545"/>
      <c r="P16" s="210"/>
    </row>
    <row r="17" spans="1:16" s="209" customFormat="1" ht="18" customHeight="1" x14ac:dyDescent="0.25">
      <c r="A17" s="354"/>
      <c r="B17" s="354"/>
      <c r="C17" s="354"/>
      <c r="D17" s="354"/>
      <c r="E17" s="354"/>
      <c r="F17" s="354"/>
      <c r="G17" s="354"/>
      <c r="H17" s="354"/>
      <c r="I17" s="355"/>
      <c r="J17" s="355"/>
      <c r="K17" s="355"/>
      <c r="L17" s="355"/>
      <c r="M17" s="355"/>
      <c r="N17" s="355"/>
      <c r="O17" s="355"/>
      <c r="P17" s="356"/>
    </row>
    <row r="18" spans="1:16" s="218" customFormat="1" ht="5.0999999999999996" customHeight="1" x14ac:dyDescent="0.25">
      <c r="A18" s="574"/>
      <c r="B18" s="574"/>
      <c r="C18" s="574"/>
      <c r="D18" s="574"/>
      <c r="E18" s="574"/>
      <c r="F18" s="574"/>
      <c r="G18" s="574"/>
      <c r="H18" s="574"/>
      <c r="I18" s="574"/>
      <c r="J18" s="574"/>
      <c r="K18" s="574"/>
      <c r="L18" s="574"/>
      <c r="M18" s="574"/>
      <c r="N18" s="574"/>
      <c r="O18" s="574"/>
      <c r="P18" s="219"/>
    </row>
    <row r="19" spans="1:16" s="209" customFormat="1" ht="18" customHeight="1" x14ac:dyDescent="0.25">
      <c r="A19" s="217" t="s">
        <v>316</v>
      </c>
      <c r="B19" s="349" t="s">
        <v>315</v>
      </c>
      <c r="C19" s="216" t="s">
        <v>314</v>
      </c>
      <c r="D19" s="216" t="s">
        <v>313</v>
      </c>
      <c r="E19" s="349" t="s">
        <v>312</v>
      </c>
      <c r="F19" s="534" t="s">
        <v>311</v>
      </c>
      <c r="G19" s="534"/>
      <c r="H19" s="534"/>
      <c r="I19" s="534" t="s">
        <v>310</v>
      </c>
      <c r="J19" s="534"/>
      <c r="K19" s="534"/>
      <c r="L19" s="534"/>
      <c r="M19" s="534"/>
      <c r="N19" s="534"/>
      <c r="O19" s="534"/>
      <c r="P19" s="210"/>
    </row>
    <row r="20" spans="1:16" s="209" customFormat="1" ht="18" customHeight="1" x14ac:dyDescent="0.25">
      <c r="A20" s="351"/>
      <c r="B20" s="347"/>
      <c r="C20" s="347"/>
      <c r="D20" s="347"/>
      <c r="E20" s="347"/>
      <c r="F20" s="542"/>
      <c r="G20" s="542"/>
      <c r="H20" s="542"/>
      <c r="I20" s="542"/>
      <c r="J20" s="542"/>
      <c r="K20" s="542"/>
      <c r="L20" s="542"/>
      <c r="M20" s="542"/>
      <c r="N20" s="542"/>
      <c r="O20" s="543"/>
      <c r="P20" s="210"/>
    </row>
    <row r="21" spans="1:16" s="209" customFormat="1" ht="18" customHeight="1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6"/>
    </row>
    <row r="22" spans="1:16" s="209" customFormat="1" ht="18" customHeight="1" x14ac:dyDescent="0.25">
      <c r="A22" s="354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6"/>
    </row>
    <row r="23" spans="1:16" ht="6" customHeight="1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</row>
    <row r="24" spans="1:16" s="142" customFormat="1" ht="20.100000000000001" customHeight="1" thickBot="1" x14ac:dyDescent="0.3">
      <c r="A24" s="549"/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49"/>
    </row>
    <row r="25" spans="1:16" s="142" customFormat="1" ht="20.100000000000001" customHeight="1" x14ac:dyDescent="0.25">
      <c r="A25" s="569" t="s">
        <v>308</v>
      </c>
      <c r="B25" s="570"/>
      <c r="C25" s="570"/>
      <c r="D25" s="570"/>
      <c r="E25" s="581"/>
      <c r="F25" s="183"/>
      <c r="G25" s="633" t="s">
        <v>670</v>
      </c>
      <c r="H25" s="634"/>
      <c r="I25" s="634"/>
      <c r="J25" s="634"/>
      <c r="K25" s="634"/>
      <c r="L25" s="634"/>
      <c r="M25" s="634"/>
      <c r="N25" s="357" t="s">
        <v>293</v>
      </c>
      <c r="O25" s="358">
        <f>SUM(E35+E36+E45)</f>
        <v>6000</v>
      </c>
    </row>
    <row r="26" spans="1:16" s="142" customFormat="1" ht="20.100000000000001" customHeight="1" x14ac:dyDescent="0.25">
      <c r="A26" s="560" t="s">
        <v>305</v>
      </c>
      <c r="B26" s="489"/>
      <c r="C26" s="489"/>
      <c r="D26" s="489"/>
      <c r="E26" s="561"/>
      <c r="F26" s="183"/>
      <c r="G26" s="510" t="s">
        <v>292</v>
      </c>
      <c r="H26" s="511"/>
      <c r="I26" s="511"/>
      <c r="J26" s="511"/>
      <c r="K26" s="511"/>
      <c r="L26" s="511"/>
      <c r="M26" s="511"/>
      <c r="N26" s="201" t="s">
        <v>291</v>
      </c>
      <c r="O26" s="202">
        <f>'[2]QUOTE FORM'!$L$61</f>
        <v>0</v>
      </c>
    </row>
    <row r="27" spans="1:16" s="142" customFormat="1" ht="20.100000000000001" customHeight="1" x14ac:dyDescent="0.25">
      <c r="A27" s="560" t="s">
        <v>304</v>
      </c>
      <c r="B27" s="489"/>
      <c r="C27" s="489"/>
      <c r="D27" s="489"/>
      <c r="E27" s="561"/>
      <c r="F27" s="183"/>
      <c r="G27" s="510" t="s">
        <v>290</v>
      </c>
      <c r="H27" s="511"/>
      <c r="I27" s="511"/>
      <c r="J27" s="511"/>
      <c r="K27" s="511"/>
      <c r="L27" s="511"/>
      <c r="M27" s="511"/>
      <c r="N27" s="201" t="s">
        <v>289</v>
      </c>
      <c r="O27" s="200">
        <f>O25-O26</f>
        <v>6000</v>
      </c>
    </row>
    <row r="28" spans="1:16" s="142" customFormat="1" ht="20.100000000000001" customHeight="1" x14ac:dyDescent="0.25">
      <c r="A28" s="560" t="s">
        <v>303</v>
      </c>
      <c r="B28" s="489"/>
      <c r="C28" s="489"/>
      <c r="D28" s="489"/>
      <c r="E28" s="561"/>
      <c r="F28" s="183"/>
      <c r="G28" s="535" t="s">
        <v>288</v>
      </c>
      <c r="H28" s="530"/>
      <c r="I28" s="530"/>
      <c r="J28" s="530"/>
      <c r="K28" s="530"/>
      <c r="L28" s="530"/>
      <c r="M28" s="530"/>
      <c r="N28" s="164" t="s">
        <v>287</v>
      </c>
      <c r="O28" s="167"/>
    </row>
    <row r="29" spans="1:16" s="142" customFormat="1" ht="20.100000000000001" customHeight="1" x14ac:dyDescent="0.25">
      <c r="A29" s="560" t="s">
        <v>302</v>
      </c>
      <c r="B29" s="489"/>
      <c r="C29" s="489"/>
      <c r="D29" s="489"/>
      <c r="E29" s="561"/>
      <c r="F29" s="183"/>
      <c r="G29" s="508" t="s">
        <v>286</v>
      </c>
      <c r="H29" s="509"/>
      <c r="I29" s="509"/>
      <c r="J29" s="509"/>
      <c r="K29" s="509"/>
      <c r="L29" s="509"/>
      <c r="M29" s="509"/>
      <c r="N29" s="553"/>
      <c r="O29" s="200">
        <f>O27-O28</f>
        <v>6000</v>
      </c>
    </row>
    <row r="30" spans="1:16" s="142" customFormat="1" ht="20.100000000000001" customHeight="1" x14ac:dyDescent="0.25">
      <c r="A30" s="560" t="s">
        <v>301</v>
      </c>
      <c r="B30" s="489"/>
      <c r="C30" s="489"/>
      <c r="D30" s="489"/>
      <c r="E30" s="561"/>
      <c r="F30" s="183"/>
      <c r="G30" s="510" t="s">
        <v>671</v>
      </c>
      <c r="H30" s="511"/>
      <c r="I30" s="511"/>
      <c r="J30" s="511"/>
      <c r="K30" s="511"/>
      <c r="L30" s="512"/>
      <c r="M30" s="513"/>
      <c r="N30" s="198" t="s">
        <v>284</v>
      </c>
      <c r="O30" s="197">
        <f>O29*0.055</f>
        <v>330</v>
      </c>
    </row>
    <row r="31" spans="1:16" s="142" customFormat="1" ht="20.100000000000001" customHeight="1" x14ac:dyDescent="0.25">
      <c r="A31" s="535" t="s">
        <v>300</v>
      </c>
      <c r="B31" s="530"/>
      <c r="C31" s="530"/>
      <c r="D31" s="530"/>
      <c r="E31" s="536"/>
      <c r="F31" s="183"/>
      <c r="G31" s="510" t="s">
        <v>683</v>
      </c>
      <c r="H31" s="511"/>
      <c r="I31" s="511"/>
      <c r="J31" s="511"/>
      <c r="K31" s="511"/>
      <c r="L31" s="511"/>
      <c r="M31" s="511"/>
      <c r="N31" s="168" t="s">
        <v>267</v>
      </c>
      <c r="O31" s="200">
        <f>SUM(O29+O30)</f>
        <v>6330</v>
      </c>
    </row>
    <row r="32" spans="1:16" s="142" customFormat="1" ht="20.100000000000001" customHeight="1" x14ac:dyDescent="0.25">
      <c r="A32" s="562" t="s">
        <v>299</v>
      </c>
      <c r="B32" s="563"/>
      <c r="C32" s="563"/>
      <c r="D32" s="563"/>
      <c r="E32" s="564"/>
      <c r="F32" s="183"/>
      <c r="G32" s="508" t="s">
        <v>266</v>
      </c>
      <c r="H32" s="509"/>
      <c r="I32" s="509"/>
      <c r="J32" s="509"/>
      <c r="K32" s="509"/>
      <c r="L32" s="509"/>
      <c r="M32" s="509"/>
      <c r="N32" s="187"/>
      <c r="O32" s="265"/>
    </row>
    <row r="33" spans="1:19" s="142" customFormat="1" ht="20.100000000000001" customHeight="1" thickBot="1" x14ac:dyDescent="0.3">
      <c r="A33" s="565"/>
      <c r="B33" s="521"/>
      <c r="C33" s="521"/>
      <c r="D33" s="521"/>
      <c r="E33" s="566"/>
      <c r="F33" s="183"/>
      <c r="G33" s="173"/>
      <c r="H33" s="489" t="s">
        <v>672</v>
      </c>
      <c r="I33" s="489"/>
      <c r="J33" s="489"/>
      <c r="K33" s="489"/>
      <c r="L33" s="489"/>
      <c r="M33" s="489"/>
      <c r="N33" s="184">
        <v>0</v>
      </c>
      <c r="O33" s="170"/>
    </row>
    <row r="34" spans="1:19" s="142" customFormat="1" ht="20.100000000000001" customHeight="1" x14ac:dyDescent="0.25">
      <c r="A34" s="569" t="s">
        <v>673</v>
      </c>
      <c r="B34" s="570"/>
      <c r="C34" s="570"/>
      <c r="D34" s="571"/>
      <c r="E34" s="207"/>
      <c r="F34" s="183"/>
      <c r="G34" s="173"/>
      <c r="H34" s="489" t="s">
        <v>263</v>
      </c>
      <c r="I34" s="489"/>
      <c r="J34" s="489"/>
      <c r="K34" s="489"/>
      <c r="L34" s="489"/>
      <c r="M34" s="489"/>
      <c r="N34" s="522"/>
      <c r="O34" s="186"/>
    </row>
    <row r="35" spans="1:19" s="142" customFormat="1" ht="20.100000000000001" customHeight="1" x14ac:dyDescent="0.25">
      <c r="A35" s="575" t="s">
        <v>297</v>
      </c>
      <c r="B35" s="576"/>
      <c r="C35" s="576"/>
      <c r="D35" s="577"/>
      <c r="E35" s="197">
        <v>6000</v>
      </c>
      <c r="F35" s="183"/>
      <c r="G35" s="173"/>
      <c r="H35" s="530" t="s">
        <v>674</v>
      </c>
      <c r="I35" s="530"/>
      <c r="J35" s="530"/>
      <c r="K35" s="530"/>
      <c r="L35" s="180" t="s">
        <v>260</v>
      </c>
      <c r="M35" s="179" t="s">
        <v>259</v>
      </c>
      <c r="N35" s="164"/>
      <c r="O35" s="170"/>
    </row>
    <row r="36" spans="1:19" s="142" customFormat="1" ht="20.100000000000001" customHeight="1" x14ac:dyDescent="0.25">
      <c r="A36" s="572" t="s">
        <v>879</v>
      </c>
      <c r="B36" s="567"/>
      <c r="C36" s="567"/>
      <c r="D36" s="568"/>
      <c r="E36" s="185">
        <f>'[2]QUOTE FORM'!$L$59</f>
        <v>0</v>
      </c>
      <c r="F36" s="183"/>
      <c r="G36" s="173"/>
      <c r="H36" s="507"/>
      <c r="I36" s="507"/>
      <c r="J36" s="507"/>
      <c r="K36" s="507"/>
      <c r="L36" s="176"/>
      <c r="M36" s="175"/>
      <c r="N36" s="171"/>
      <c r="O36" s="170"/>
    </row>
    <row r="37" spans="1:19" s="142" customFormat="1" ht="20.100000000000001" customHeight="1" x14ac:dyDescent="0.25">
      <c r="A37" s="510" t="s">
        <v>675</v>
      </c>
      <c r="B37" s="511"/>
      <c r="C37" s="511"/>
      <c r="D37" s="557"/>
      <c r="E37" s="185"/>
      <c r="F37" s="183"/>
      <c r="G37" s="173"/>
      <c r="H37" s="500"/>
      <c r="I37" s="500"/>
      <c r="J37" s="500"/>
      <c r="K37" s="500"/>
      <c r="L37" s="176"/>
      <c r="M37" s="175"/>
      <c r="N37" s="174">
        <f>'[2]QUOTE FORM'!$L$64</f>
        <v>0</v>
      </c>
      <c r="O37" s="170"/>
    </row>
    <row r="38" spans="1:19" s="142" customFormat="1" ht="20.100000000000001" customHeight="1" x14ac:dyDescent="0.25">
      <c r="A38" s="558" t="s">
        <v>885</v>
      </c>
      <c r="B38" s="559"/>
      <c r="C38" s="559"/>
      <c r="D38" s="604"/>
      <c r="E38" s="185">
        <f>'QUOTE FORM'!$L$50</f>
        <v>0</v>
      </c>
      <c r="F38" s="183"/>
      <c r="G38" s="173"/>
      <c r="H38" s="500"/>
      <c r="I38" s="500"/>
      <c r="J38" s="500"/>
      <c r="K38" s="500"/>
      <c r="L38" s="176"/>
      <c r="M38" s="175"/>
      <c r="N38" s="174">
        <v>0</v>
      </c>
      <c r="O38" s="170"/>
    </row>
    <row r="39" spans="1:19" s="142" customFormat="1" ht="20.100000000000001" customHeight="1" x14ac:dyDescent="0.25">
      <c r="A39" s="558" t="str">
        <f>'QUOTE FORM'!H51</f>
        <v>*</v>
      </c>
      <c r="B39" s="559"/>
      <c r="C39" s="559"/>
      <c r="D39" s="604"/>
      <c r="E39" s="185">
        <f>'QUOTE FORM'!$L$51</f>
        <v>0</v>
      </c>
      <c r="F39" s="183"/>
      <c r="G39" s="173"/>
      <c r="H39" s="489" t="s">
        <v>676</v>
      </c>
      <c r="I39" s="489"/>
      <c r="J39" s="489"/>
      <c r="K39" s="489"/>
      <c r="L39" s="489"/>
      <c r="M39" s="489"/>
      <c r="N39" s="171">
        <v>0</v>
      </c>
      <c r="O39" s="170"/>
    </row>
    <row r="40" spans="1:19" s="142" customFormat="1" ht="20.100000000000001" customHeight="1" x14ac:dyDescent="0.25">
      <c r="A40" s="558" t="str">
        <f>'QUOTE FORM'!$H$52</f>
        <v>*</v>
      </c>
      <c r="B40" s="559"/>
      <c r="C40" s="559"/>
      <c r="D40" s="604"/>
      <c r="E40" s="185">
        <f>'QUOTE FORM'!$L$52</f>
        <v>0</v>
      </c>
      <c r="F40" s="183"/>
      <c r="G40" s="501" t="s">
        <v>679</v>
      </c>
      <c r="H40" s="502"/>
      <c r="I40" s="502"/>
      <c r="J40" s="502"/>
      <c r="K40" s="502"/>
      <c r="L40" s="502"/>
      <c r="M40" s="502"/>
      <c r="N40" s="168" t="s">
        <v>253</v>
      </c>
      <c r="O40" s="359">
        <f>N33+N37+N36+N38+N39</f>
        <v>0</v>
      </c>
    </row>
    <row r="41" spans="1:19" s="142" customFormat="1" ht="20.100000000000001" customHeight="1" x14ac:dyDescent="0.25">
      <c r="A41" s="558" t="str">
        <f>'QUOTE FORM'!$H$53</f>
        <v>*</v>
      </c>
      <c r="B41" s="559"/>
      <c r="C41" s="559"/>
      <c r="D41" s="604"/>
      <c r="E41" s="185">
        <f>'QUOTE FORM'!$L$53</f>
        <v>0</v>
      </c>
      <c r="F41" s="183"/>
      <c r="G41" s="348"/>
      <c r="H41" s="348"/>
      <c r="I41" s="348"/>
      <c r="J41" s="348"/>
      <c r="K41" s="348"/>
      <c r="L41" s="348"/>
      <c r="M41" s="348"/>
      <c r="N41" s="164"/>
      <c r="O41" s="170"/>
    </row>
    <row r="42" spans="1:19" s="142" customFormat="1" ht="20.100000000000001" customHeight="1" thickBot="1" x14ac:dyDescent="0.3">
      <c r="A42" s="558" t="str">
        <f>'[2]QUOTE FORM'!H24</f>
        <v>*</v>
      </c>
      <c r="B42" s="559"/>
      <c r="C42" s="559"/>
      <c r="D42" s="604"/>
      <c r="E42" s="185">
        <f>'[2]QUOTE FORM'!L24</f>
        <v>0</v>
      </c>
      <c r="F42" s="183"/>
      <c r="G42" s="348"/>
      <c r="H42" s="348"/>
      <c r="I42" s="348"/>
      <c r="J42" s="348"/>
      <c r="K42" s="348"/>
      <c r="L42" s="348"/>
      <c r="M42" s="348"/>
      <c r="N42" s="164"/>
      <c r="O42" s="170"/>
    </row>
    <row r="43" spans="1:19" s="142" customFormat="1" ht="20.100000000000001" customHeight="1" thickBot="1" x14ac:dyDescent="0.3">
      <c r="A43" s="558" t="str">
        <f>'[2]QUOTE FORM'!H25</f>
        <v>*</v>
      </c>
      <c r="B43" s="559"/>
      <c r="C43" s="559"/>
      <c r="D43" s="604"/>
      <c r="E43" s="185">
        <f>'[2]QUOTE FORM'!L25</f>
        <v>0</v>
      </c>
      <c r="F43" s="183"/>
      <c r="G43" s="596" t="s">
        <v>677</v>
      </c>
      <c r="H43" s="597"/>
      <c r="I43" s="597"/>
      <c r="J43" s="597"/>
      <c r="K43" s="597"/>
      <c r="L43" s="597"/>
      <c r="M43" s="597"/>
      <c r="N43" s="360" t="s">
        <v>250</v>
      </c>
      <c r="O43" s="361">
        <f>O31-O40</f>
        <v>6330</v>
      </c>
    </row>
    <row r="44" spans="1:19" s="142" customFormat="1" ht="20.100000000000001" customHeight="1" thickBot="1" x14ac:dyDescent="0.3">
      <c r="A44" s="558" t="str">
        <f>'[2]QUOTE FORM'!H26</f>
        <v>*</v>
      </c>
      <c r="B44" s="559"/>
      <c r="C44" s="559"/>
      <c r="D44" s="604"/>
      <c r="E44" s="362">
        <f>'[2]QUOTE FORM'!L26</f>
        <v>0</v>
      </c>
      <c r="F44" s="183"/>
      <c r="G44" s="348"/>
      <c r="H44" s="348"/>
      <c r="I44" s="348"/>
      <c r="J44" s="348"/>
      <c r="K44" s="348"/>
      <c r="L44" s="348"/>
      <c r="M44" s="348"/>
      <c r="N44" s="164"/>
      <c r="O44" s="350"/>
      <c r="R44" s="193"/>
      <c r="S44" s="192"/>
    </row>
    <row r="45" spans="1:19" s="142" customFormat="1" ht="20.100000000000001" customHeight="1" thickBot="1" x14ac:dyDescent="0.3">
      <c r="A45" s="626" t="s">
        <v>678</v>
      </c>
      <c r="B45" s="627"/>
      <c r="C45" s="627"/>
      <c r="D45" s="628"/>
      <c r="E45" s="363">
        <f>SUM(E38:E44)</f>
        <v>0</v>
      </c>
      <c r="F45" s="183"/>
      <c r="G45" s="348"/>
      <c r="H45" s="348"/>
      <c r="I45" s="348"/>
      <c r="J45" s="348"/>
      <c r="K45" s="348"/>
      <c r="L45" s="348"/>
      <c r="M45" s="348"/>
      <c r="N45" s="164"/>
      <c r="O45" s="350"/>
      <c r="R45" s="193"/>
      <c r="S45" s="192"/>
    </row>
    <row r="46" spans="1:19" s="142" customFormat="1" ht="20.100000000000001" customHeight="1" thickBot="1" x14ac:dyDescent="0.3">
      <c r="A46" s="340"/>
      <c r="B46" s="341"/>
      <c r="C46" s="341"/>
      <c r="D46" s="341"/>
      <c r="E46" s="186"/>
      <c r="F46" s="183"/>
      <c r="G46" s="348"/>
      <c r="H46" s="348"/>
      <c r="I46" s="348"/>
      <c r="J46" s="348"/>
      <c r="K46" s="348"/>
      <c r="L46" s="348"/>
      <c r="M46" s="348"/>
      <c r="N46" s="164"/>
      <c r="O46" s="350"/>
    </row>
    <row r="47" spans="1:19" s="142" customFormat="1" ht="20.100000000000001" customHeight="1" x14ac:dyDescent="0.25">
      <c r="A47" s="491" t="s">
        <v>264</v>
      </c>
      <c r="B47" s="492"/>
      <c r="C47" s="492"/>
      <c r="D47" s="492"/>
      <c r="E47" s="493"/>
      <c r="F47" s="183"/>
      <c r="G47" s="348"/>
      <c r="H47" s="348"/>
      <c r="I47" s="348"/>
      <c r="J47" s="348"/>
      <c r="K47" s="348"/>
      <c r="L47" s="348"/>
      <c r="M47" s="348"/>
      <c r="N47" s="164"/>
      <c r="O47" s="350"/>
    </row>
    <row r="48" spans="1:19" s="142" customFormat="1" ht="20.100000000000001" customHeight="1" x14ac:dyDescent="0.25">
      <c r="A48" s="494" t="s">
        <v>262</v>
      </c>
      <c r="B48" s="495"/>
      <c r="C48" s="495"/>
      <c r="D48" s="495"/>
      <c r="E48" s="496"/>
      <c r="F48" s="183"/>
      <c r="G48" s="348"/>
      <c r="H48" s="348"/>
      <c r="I48" s="348"/>
      <c r="J48" s="348"/>
      <c r="K48" s="348"/>
      <c r="L48" s="348"/>
      <c r="M48" s="348"/>
      <c r="N48" s="164"/>
      <c r="O48" s="350"/>
    </row>
    <row r="49" spans="1:15" s="142" customFormat="1" ht="20.100000000000001" customHeight="1" x14ac:dyDescent="0.25">
      <c r="A49" s="497"/>
      <c r="B49" s="498"/>
      <c r="C49" s="498"/>
      <c r="D49" s="498"/>
      <c r="E49" s="499"/>
      <c r="F49" s="183"/>
      <c r="G49" s="348"/>
      <c r="H49" s="348"/>
      <c r="I49" s="348"/>
      <c r="J49" s="348"/>
      <c r="K49" s="348"/>
      <c r="L49" s="348"/>
      <c r="M49" s="348"/>
      <c r="N49" s="164"/>
      <c r="O49" s="350"/>
    </row>
    <row r="50" spans="1:15" s="142" customFormat="1" ht="20.100000000000001" customHeight="1" x14ac:dyDescent="0.25">
      <c r="A50" s="497"/>
      <c r="B50" s="498"/>
      <c r="C50" s="498"/>
      <c r="D50" s="498"/>
      <c r="E50" s="499"/>
      <c r="F50" s="183"/>
      <c r="G50" s="348"/>
      <c r="H50" s="348"/>
      <c r="I50" s="348"/>
      <c r="J50" s="348"/>
      <c r="K50" s="348"/>
      <c r="L50" s="348"/>
      <c r="M50" s="348"/>
      <c r="N50" s="164"/>
      <c r="O50" s="350"/>
    </row>
    <row r="51" spans="1:15" s="142" customFormat="1" ht="20.100000000000001" customHeight="1" thickBot="1" x14ac:dyDescent="0.3">
      <c r="A51" s="629" t="s">
        <v>258</v>
      </c>
      <c r="B51" s="630"/>
      <c r="C51" s="631"/>
      <c r="D51" s="631"/>
      <c r="E51" s="632"/>
      <c r="F51" s="183"/>
      <c r="G51" s="348"/>
      <c r="H51" s="348"/>
      <c r="I51" s="348"/>
      <c r="J51" s="348"/>
      <c r="K51" s="348"/>
      <c r="L51" s="348"/>
      <c r="M51" s="348"/>
      <c r="N51" s="164"/>
      <c r="O51" s="350"/>
    </row>
    <row r="52" spans="1:15" s="142" customFormat="1" ht="20.100000000000001" customHeight="1" x14ac:dyDescent="0.25">
      <c r="A52" s="504" t="s">
        <v>257</v>
      </c>
      <c r="B52" s="505"/>
      <c r="C52" s="505"/>
      <c r="D52" s="505"/>
      <c r="E52" s="506"/>
      <c r="F52" s="165"/>
      <c r="G52" s="348"/>
      <c r="H52" s="348"/>
      <c r="I52" s="348"/>
      <c r="J52" s="348"/>
      <c r="K52" s="348"/>
      <c r="L52" s="348"/>
      <c r="M52" s="348"/>
      <c r="N52" s="164"/>
      <c r="O52" s="350"/>
    </row>
    <row r="53" spans="1:15" s="142" customFormat="1" ht="20.100000000000001" customHeight="1" x14ac:dyDescent="0.25">
      <c r="A53" s="482" t="s">
        <v>255</v>
      </c>
      <c r="B53" s="483"/>
      <c r="C53" s="483"/>
      <c r="D53" s="483"/>
      <c r="E53" s="484"/>
      <c r="F53" s="169"/>
      <c r="G53" s="348"/>
      <c r="H53" s="348"/>
      <c r="I53" s="348"/>
      <c r="J53" s="348"/>
      <c r="K53" s="348"/>
      <c r="L53" s="348"/>
      <c r="M53" s="348"/>
      <c r="N53" s="164"/>
      <c r="O53" s="350"/>
    </row>
    <row r="54" spans="1:15" s="142" customFormat="1" ht="20.100000000000001" customHeight="1" thickBot="1" x14ac:dyDescent="0.3">
      <c r="A54" s="479" t="s">
        <v>252</v>
      </c>
      <c r="B54" s="480"/>
      <c r="C54" s="480"/>
      <c r="D54" s="480"/>
      <c r="E54" s="481"/>
      <c r="F54" s="165"/>
      <c r="G54" s="348"/>
      <c r="H54" s="348"/>
      <c r="I54" s="348"/>
      <c r="J54" s="348"/>
      <c r="K54" s="348"/>
      <c r="L54" s="348"/>
      <c r="M54" s="348"/>
      <c r="N54" s="164"/>
      <c r="O54" s="364"/>
    </row>
    <row r="55" spans="1:15" s="142" customFormat="1" ht="20.100000000000001" customHeight="1" x14ac:dyDescent="0.25">
      <c r="A55" s="485" t="s">
        <v>249</v>
      </c>
      <c r="B55" s="486"/>
      <c r="C55" s="161"/>
      <c r="D55" s="161"/>
      <c r="E55" s="161"/>
      <c r="F55" s="162"/>
      <c r="G55" s="161"/>
      <c r="H55" s="161"/>
      <c r="I55" s="161"/>
      <c r="J55" s="518" t="s">
        <v>247</v>
      </c>
      <c r="K55" s="527"/>
      <c r="L55" s="527"/>
      <c r="M55" s="527"/>
      <c r="N55" s="343" t="s">
        <v>246</v>
      </c>
      <c r="O55" s="159" t="s">
        <v>245</v>
      </c>
    </row>
    <row r="56" spans="1:15" s="142" customFormat="1" ht="20.100000000000001" customHeight="1" x14ac:dyDescent="0.25">
      <c r="A56" s="487"/>
      <c r="B56" s="488"/>
      <c r="C56" s="344"/>
      <c r="D56" s="344"/>
      <c r="E56" s="344"/>
      <c r="F56" s="344"/>
      <c r="G56" s="344"/>
      <c r="H56" s="344"/>
      <c r="I56" s="344"/>
      <c r="J56" s="519"/>
      <c r="K56" s="528"/>
      <c r="L56" s="528"/>
      <c r="M56" s="528"/>
      <c r="N56" s="156" t="s">
        <v>243</v>
      </c>
      <c r="O56" s="155" t="s">
        <v>242</v>
      </c>
    </row>
    <row r="57" spans="1:15" s="142" customFormat="1" ht="20.100000000000001" customHeight="1" x14ac:dyDescent="0.25">
      <c r="A57" s="154" t="s">
        <v>248</v>
      </c>
      <c r="B57" s="153"/>
      <c r="C57" s="153"/>
      <c r="D57" s="153"/>
      <c r="E57" s="152"/>
      <c r="F57" s="152"/>
      <c r="G57" s="152"/>
      <c r="H57" s="152"/>
      <c r="I57" s="152"/>
      <c r="J57" s="520" t="s">
        <v>247</v>
      </c>
      <c r="K57" s="516"/>
      <c r="L57" s="516"/>
      <c r="M57" s="516"/>
      <c r="N57" s="150" t="s">
        <v>246</v>
      </c>
      <c r="O57" s="149" t="s">
        <v>245</v>
      </c>
    </row>
    <row r="58" spans="1:15" s="142" customFormat="1" ht="20.100000000000001" customHeight="1" thickBot="1" x14ac:dyDescent="0.3">
      <c r="A58" s="148" t="s">
        <v>244</v>
      </c>
      <c r="B58" s="353"/>
      <c r="C58" s="490"/>
      <c r="D58" s="490"/>
      <c r="E58" s="342"/>
      <c r="F58" s="342"/>
      <c r="G58" s="342"/>
      <c r="H58" s="342"/>
      <c r="I58" s="342"/>
      <c r="J58" s="521"/>
      <c r="K58" s="517"/>
      <c r="L58" s="517"/>
      <c r="M58" s="517"/>
      <c r="N58" s="144" t="s">
        <v>243</v>
      </c>
      <c r="O58" s="143" t="s">
        <v>242</v>
      </c>
    </row>
    <row r="59" spans="1:15" s="142" customFormat="1" ht="20.100000000000001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142" customFormat="1" ht="20.100000000000001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s="142" customFormat="1" ht="20.100000000000001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142" customFormat="1" ht="20.100000000000001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166" customFormat="1" ht="20.2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s="166" customFormat="1" ht="36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9.5" customHeight="1" x14ac:dyDescent="0.25"/>
    <row r="66" spans="1:15" s="142" customFormat="1" ht="1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s="142" customFormat="1" ht="1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142" customFormat="1" ht="1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s="142" customFormat="1" ht="1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</sheetData>
  <mergeCells count="87">
    <mergeCell ref="C5:F5"/>
    <mergeCell ref="H5:O5"/>
    <mergeCell ref="F6:H8"/>
    <mergeCell ref="J6:K6"/>
    <mergeCell ref="L6:M6"/>
    <mergeCell ref="N6:O6"/>
    <mergeCell ref="J7:O7"/>
    <mergeCell ref="A8:B8"/>
    <mergeCell ref="J8:O8"/>
    <mergeCell ref="B9:H9"/>
    <mergeCell ref="J9:O9"/>
    <mergeCell ref="B10:H10"/>
    <mergeCell ref="J10:O10"/>
    <mergeCell ref="B11:H11"/>
    <mergeCell ref="J11:O11"/>
    <mergeCell ref="B12:C12"/>
    <mergeCell ref="E12:H12"/>
    <mergeCell ref="J12:K12"/>
    <mergeCell ref="L12:M12"/>
    <mergeCell ref="N12:O12"/>
    <mergeCell ref="B13:C13"/>
    <mergeCell ref="E13:H13"/>
    <mergeCell ref="J13:O13"/>
    <mergeCell ref="A14:O14"/>
    <mergeCell ref="F15:H15"/>
    <mergeCell ref="I15:O15"/>
    <mergeCell ref="A27:E27"/>
    <mergeCell ref="G27:M27"/>
    <mergeCell ref="F16:H16"/>
    <mergeCell ref="I16:O16"/>
    <mergeCell ref="A18:O18"/>
    <mergeCell ref="F19:H19"/>
    <mergeCell ref="I19:O19"/>
    <mergeCell ref="F20:H20"/>
    <mergeCell ref="I20:O20"/>
    <mergeCell ref="A24:O24"/>
    <mergeCell ref="A25:E25"/>
    <mergeCell ref="G25:M25"/>
    <mergeCell ref="A26:E26"/>
    <mergeCell ref="G26:M26"/>
    <mergeCell ref="A28:E28"/>
    <mergeCell ref="G28:M28"/>
    <mergeCell ref="A29:E29"/>
    <mergeCell ref="G29:N29"/>
    <mergeCell ref="A30:E30"/>
    <mergeCell ref="G30:K30"/>
    <mergeCell ref="L30:M30"/>
    <mergeCell ref="A31:E31"/>
    <mergeCell ref="G31:M31"/>
    <mergeCell ref="A32:E33"/>
    <mergeCell ref="G32:M32"/>
    <mergeCell ref="H33:M33"/>
    <mergeCell ref="A34:D34"/>
    <mergeCell ref="H34:N34"/>
    <mergeCell ref="A35:D35"/>
    <mergeCell ref="H35:K35"/>
    <mergeCell ref="A36:D36"/>
    <mergeCell ref="H36:K36"/>
    <mergeCell ref="A37:D37"/>
    <mergeCell ref="H37:K37"/>
    <mergeCell ref="A38:D38"/>
    <mergeCell ref="H38:K38"/>
    <mergeCell ref="A39:D39"/>
    <mergeCell ref="H39:M39"/>
    <mergeCell ref="A40:D40"/>
    <mergeCell ref="G40:M40"/>
    <mergeCell ref="A41:D41"/>
    <mergeCell ref="A42:D42"/>
    <mergeCell ref="A43:D43"/>
    <mergeCell ref="G43:M43"/>
    <mergeCell ref="A55:B56"/>
    <mergeCell ref="A44:D44"/>
    <mergeCell ref="A45:D45"/>
    <mergeCell ref="A47:E47"/>
    <mergeCell ref="A48:E48"/>
    <mergeCell ref="A49:E49"/>
    <mergeCell ref="A50:E50"/>
    <mergeCell ref="A51:B51"/>
    <mergeCell ref="C51:E51"/>
    <mergeCell ref="A52:E52"/>
    <mergeCell ref="A53:E53"/>
    <mergeCell ref="A54:E54"/>
    <mergeCell ref="J55:J56"/>
    <mergeCell ref="K55:M56"/>
    <mergeCell ref="J57:J58"/>
    <mergeCell ref="K57:M58"/>
    <mergeCell ref="C58:D58"/>
  </mergeCells>
  <hyperlinks>
    <hyperlink ref="A8" r:id="rId1" xr:uid="{00000000-0004-0000-1500-000000000000}"/>
  </hyperlinks>
  <pageMargins left="0.45" right="0.45" top="0.25" bottom="0.25" header="0.3" footer="0.3"/>
  <pageSetup scale="55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5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6" r:id="rId6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209550</xdr:rowOff>
                  </from>
                  <to>
                    <xdr:col>0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7" r:id="rId7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228600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8" r:id="rId8" name="Check Box 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31</xdr:row>
                    <xdr:rowOff>0</xdr:rowOff>
                  </from>
                  <to>
                    <xdr:col>0</xdr:col>
                    <xdr:colOff>247650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9" r:id="rId9" name="Check Box 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228600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0" r:id="rId10" name="Check Box 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1" r:id="rId11" name="Check Box 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50</xdr:row>
                    <xdr:rowOff>219075</xdr:rowOff>
                  </from>
                  <to>
                    <xdr:col>0</xdr:col>
                    <xdr:colOff>228600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2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0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3" r:id="rId13" name="Check Box 9">
              <controlPr defaultSize="0" autoFill="0" autoLine="0" autoPict="0">
                <anchor moveWithCells="1" sizeWithCells="1">
                  <from>
                    <xdr:col>7</xdr:col>
                    <xdr:colOff>38100</xdr:colOff>
                    <xdr:row>32</xdr:row>
                    <xdr:rowOff>228600</xdr:rowOff>
                  </from>
                  <to>
                    <xdr:col>7</xdr:col>
                    <xdr:colOff>266700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4" r:id="rId14" name="Check Box 10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34</xdr:row>
                    <xdr:rowOff>219075</xdr:rowOff>
                  </from>
                  <to>
                    <xdr:col>12</xdr:col>
                    <xdr:colOff>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5" r:id="rId15" name="Check Box 11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34</xdr:row>
                    <xdr:rowOff>219075</xdr:rowOff>
                  </from>
                  <to>
                    <xdr:col>12</xdr:col>
                    <xdr:colOff>276225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6" r:id="rId16" name="Check Box 12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35</xdr:row>
                    <xdr:rowOff>228600</xdr:rowOff>
                  </from>
                  <to>
                    <xdr:col>12</xdr:col>
                    <xdr:colOff>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7" r:id="rId17" name="Check Box 13">
              <controlPr defaultSize="0" autoFill="0" autoLine="0" autoPict="0">
                <anchor moveWithCells="1" sizeWithCells="1">
                  <from>
                    <xdr:col>12</xdr:col>
                    <xdr:colOff>57150</xdr:colOff>
                    <xdr:row>35</xdr:row>
                    <xdr:rowOff>228600</xdr:rowOff>
                  </from>
                  <to>
                    <xdr:col>12</xdr:col>
                    <xdr:colOff>285750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8" r:id="rId18" name="Check Box 14">
              <controlPr defaultSize="0" autoFill="0" autoLine="0" autoPict="0">
                <anchor moveWithCells="1" sizeWithCells="1">
                  <from>
                    <xdr:col>12</xdr:col>
                    <xdr:colOff>66675</xdr:colOff>
                    <xdr:row>36</xdr:row>
                    <xdr:rowOff>219075</xdr:rowOff>
                  </from>
                  <to>
                    <xdr:col>12</xdr:col>
                    <xdr:colOff>295275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9" r:id="rId19" name="Check Box 15">
              <controlPr defaultSize="0" autoFill="0" autoLine="0" autoPict="0">
                <anchor moveWithCells="1" sizeWithCells="1">
                  <from>
                    <xdr:col>11</xdr:col>
                    <xdr:colOff>57150</xdr:colOff>
                    <xdr:row>36</xdr:row>
                    <xdr:rowOff>219075</xdr:rowOff>
                  </from>
                  <to>
                    <xdr:col>12</xdr:col>
                    <xdr:colOff>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0" r:id="rId20" name="Check Box 16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53</xdr:row>
                    <xdr:rowOff>0</xdr:rowOff>
                  </from>
                  <to>
                    <xdr:col>0</xdr:col>
                    <xdr:colOff>238125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5:S69"/>
  <sheetViews>
    <sheetView topLeftCell="A25" workbookViewId="0">
      <selection activeCell="F36" sqref="F36"/>
    </sheetView>
  </sheetViews>
  <sheetFormatPr defaultRowHeight="15" x14ac:dyDescent="0.25"/>
  <cols>
    <col min="1" max="1" width="13.5703125" style="8" customWidth="1"/>
    <col min="2" max="2" width="12.5703125" style="8" customWidth="1"/>
    <col min="3" max="3" width="17.85546875" style="8" customWidth="1"/>
    <col min="4" max="4" width="17.140625" style="8" customWidth="1"/>
    <col min="5" max="5" width="22.5703125" style="8" customWidth="1"/>
    <col min="6" max="6" width="3" style="8" customWidth="1"/>
    <col min="7" max="7" width="3.42578125" style="8" customWidth="1"/>
    <col min="8" max="8" width="9.140625" style="8"/>
    <col min="9" max="9" width="12" style="8" bestFit="1" customWidth="1"/>
    <col min="10" max="11" width="9.140625" style="8"/>
    <col min="12" max="12" width="4.28515625" style="8" bestFit="1" customWidth="1"/>
    <col min="13" max="13" width="10" style="8" customWidth="1"/>
    <col min="14" max="14" width="13.7109375" style="8" customWidth="1"/>
    <col min="15" max="15" width="18.28515625" style="8" customWidth="1"/>
    <col min="16" max="16" width="9.140625" style="8"/>
    <col min="17" max="17" width="10.85546875" style="8" bestFit="1" customWidth="1"/>
    <col min="18" max="18" width="13.42578125" style="8" customWidth="1"/>
    <col min="19" max="19" width="20.85546875" style="8" customWidth="1"/>
    <col min="20" max="16384" width="9.140625" style="8"/>
  </cols>
  <sheetData>
    <row r="5" spans="1:16" ht="36.75" customHeight="1" x14ac:dyDescent="0.25">
      <c r="C5" s="582" t="s">
        <v>341</v>
      </c>
      <c r="D5" s="582"/>
      <c r="E5" s="582"/>
      <c r="F5" s="582"/>
      <c r="G5" s="227"/>
      <c r="H5" s="573"/>
      <c r="I5" s="573"/>
      <c r="J5" s="573"/>
      <c r="K5" s="573"/>
      <c r="L5" s="573"/>
      <c r="M5" s="573"/>
      <c r="N5" s="573"/>
      <c r="O5" s="573"/>
    </row>
    <row r="6" spans="1:16" ht="20.100000000000001" customHeight="1" x14ac:dyDescent="0.25">
      <c r="C6" s="226" t="s">
        <v>339</v>
      </c>
      <c r="D6" s="225" t="s">
        <v>338</v>
      </c>
      <c r="E6" s="222" t="s">
        <v>386</v>
      </c>
      <c r="F6" s="621"/>
      <c r="G6" s="621"/>
      <c r="H6" s="621"/>
      <c r="I6" s="339" t="s">
        <v>336</v>
      </c>
      <c r="J6" s="532"/>
      <c r="K6" s="533"/>
      <c r="L6" s="525" t="s">
        <v>335</v>
      </c>
      <c r="M6" s="525"/>
      <c r="N6" s="388"/>
      <c r="O6" s="388"/>
    </row>
    <row r="7" spans="1:16" ht="20.100000000000001" customHeight="1" x14ac:dyDescent="0.25">
      <c r="C7" s="224" t="s">
        <v>385</v>
      </c>
      <c r="D7" s="223" t="s">
        <v>384</v>
      </c>
      <c r="E7" s="222" t="s">
        <v>383</v>
      </c>
      <c r="F7" s="621"/>
      <c r="G7" s="621"/>
      <c r="H7" s="621"/>
      <c r="I7" s="339" t="s">
        <v>331</v>
      </c>
      <c r="J7" s="388"/>
      <c r="K7" s="388"/>
      <c r="L7" s="388"/>
      <c r="M7" s="388"/>
      <c r="N7" s="388"/>
      <c r="O7" s="388"/>
    </row>
    <row r="8" spans="1:16" ht="20.100000000000001" customHeight="1" x14ac:dyDescent="0.25">
      <c r="A8" s="524" t="s">
        <v>330</v>
      </c>
      <c r="B8" s="524"/>
      <c r="C8" s="224" t="s">
        <v>382</v>
      </c>
      <c r="D8" s="223"/>
      <c r="E8" s="222"/>
      <c r="F8" s="621"/>
      <c r="G8" s="621"/>
      <c r="H8" s="621"/>
      <c r="I8" s="339" t="s">
        <v>327</v>
      </c>
      <c r="J8" s="446"/>
      <c r="K8" s="431"/>
      <c r="L8" s="431"/>
      <c r="M8" s="431"/>
      <c r="N8" s="431"/>
      <c r="O8" s="431"/>
    </row>
    <row r="9" spans="1:16" s="209" customFormat="1" ht="20.100000000000001" customHeight="1" x14ac:dyDescent="0.25">
      <c r="A9" s="62" t="s">
        <v>326</v>
      </c>
      <c r="B9" s="388">
        <f>'QUOTE FORM'!$B$4</f>
        <v>0</v>
      </c>
      <c r="C9" s="388"/>
      <c r="D9" s="388"/>
      <c r="E9" s="388"/>
      <c r="F9" s="388"/>
      <c r="G9" s="388"/>
      <c r="H9" s="388"/>
      <c r="I9" s="339" t="s">
        <v>325</v>
      </c>
      <c r="J9" s="446"/>
      <c r="K9" s="431"/>
      <c r="L9" s="431"/>
      <c r="M9" s="431"/>
      <c r="N9" s="431"/>
      <c r="O9" s="431"/>
    </row>
    <row r="10" spans="1:16" s="209" customFormat="1" ht="20.100000000000001" customHeight="1" x14ac:dyDescent="0.25">
      <c r="A10" s="62" t="s">
        <v>326</v>
      </c>
      <c r="B10" s="431"/>
      <c r="C10" s="431"/>
      <c r="D10" s="431"/>
      <c r="E10" s="431"/>
      <c r="F10" s="431"/>
      <c r="G10" s="431"/>
      <c r="H10" s="431"/>
      <c r="I10" s="339" t="s">
        <v>325</v>
      </c>
      <c r="J10" s="446"/>
      <c r="K10" s="431"/>
      <c r="L10" s="431"/>
      <c r="M10" s="431"/>
      <c r="N10" s="431"/>
      <c r="O10" s="431"/>
    </row>
    <row r="11" spans="1:16" s="209" customFormat="1" ht="20.100000000000001" customHeight="1" x14ac:dyDescent="0.25">
      <c r="A11" s="62" t="s">
        <v>324</v>
      </c>
      <c r="B11" s="431"/>
      <c r="C11" s="431"/>
      <c r="D11" s="431"/>
      <c r="E11" s="431"/>
      <c r="F11" s="431"/>
      <c r="G11" s="431"/>
      <c r="H11" s="431"/>
      <c r="I11" s="339" t="s">
        <v>323</v>
      </c>
      <c r="J11" s="523"/>
      <c r="K11" s="431"/>
      <c r="L11" s="431"/>
      <c r="M11" s="431"/>
      <c r="N11" s="431"/>
      <c r="O11" s="431"/>
    </row>
    <row r="12" spans="1:16" s="209" customFormat="1" ht="20.100000000000001" customHeight="1" x14ac:dyDescent="0.25">
      <c r="A12" s="62" t="s">
        <v>322</v>
      </c>
      <c r="B12" s="431"/>
      <c r="C12" s="431"/>
      <c r="D12" s="338" t="s">
        <v>321</v>
      </c>
      <c r="E12" s="431"/>
      <c r="F12" s="431"/>
      <c r="G12" s="431"/>
      <c r="H12" s="431"/>
      <c r="I12" s="339" t="s">
        <v>320</v>
      </c>
      <c r="J12" s="431"/>
      <c r="K12" s="431"/>
      <c r="L12" s="525" t="s">
        <v>319</v>
      </c>
      <c r="M12" s="525"/>
      <c r="N12" s="431"/>
      <c r="O12" s="431"/>
    </row>
    <row r="13" spans="1:16" s="209" customFormat="1" ht="20.100000000000001" customHeight="1" x14ac:dyDescent="0.25">
      <c r="A13" s="62" t="s">
        <v>318</v>
      </c>
      <c r="B13" s="431"/>
      <c r="C13" s="431"/>
      <c r="D13" s="338" t="s">
        <v>380</v>
      </c>
      <c r="E13" s="431"/>
      <c r="F13" s="431"/>
      <c r="G13" s="431"/>
      <c r="H13" s="431"/>
      <c r="I13" s="339" t="s">
        <v>379</v>
      </c>
      <c r="J13" s="388"/>
      <c r="K13" s="388"/>
      <c r="L13" s="388"/>
      <c r="M13" s="388"/>
      <c r="N13" s="388"/>
      <c r="O13" s="388"/>
    </row>
    <row r="14" spans="1:16" s="209" customFormat="1" ht="5.0999999999999996" customHeight="1" x14ac:dyDescent="0.25">
      <c r="A14" s="526"/>
      <c r="B14" s="526"/>
      <c r="C14" s="526"/>
      <c r="D14" s="526"/>
      <c r="E14" s="526"/>
      <c r="F14" s="526"/>
      <c r="G14" s="526"/>
      <c r="H14" s="526"/>
      <c r="I14" s="526"/>
      <c r="J14" s="526"/>
      <c r="K14" s="526"/>
      <c r="L14" s="526"/>
      <c r="M14" s="526"/>
      <c r="N14" s="526"/>
      <c r="O14" s="526"/>
    </row>
    <row r="15" spans="1:16" s="209" customFormat="1" ht="18" customHeight="1" x14ac:dyDescent="0.25">
      <c r="A15" s="220" t="s">
        <v>317</v>
      </c>
      <c r="B15" s="349" t="s">
        <v>315</v>
      </c>
      <c r="C15" s="216" t="s">
        <v>314</v>
      </c>
      <c r="D15" s="216" t="s">
        <v>313</v>
      </c>
      <c r="E15" s="349" t="s">
        <v>312</v>
      </c>
      <c r="F15" s="534" t="s">
        <v>311</v>
      </c>
      <c r="G15" s="534"/>
      <c r="H15" s="534"/>
      <c r="I15" s="534" t="s">
        <v>310</v>
      </c>
      <c r="J15" s="534"/>
      <c r="K15" s="534"/>
      <c r="L15" s="534"/>
      <c r="M15" s="534"/>
      <c r="N15" s="534"/>
      <c r="O15" s="534"/>
      <c r="P15" s="210"/>
    </row>
    <row r="16" spans="1:16" s="209" customFormat="1" ht="18" customHeight="1" x14ac:dyDescent="0.25">
      <c r="A16" s="352"/>
      <c r="B16" s="347"/>
      <c r="C16" s="347"/>
      <c r="D16" s="347"/>
      <c r="E16" s="347"/>
      <c r="F16" s="529"/>
      <c r="G16" s="529"/>
      <c r="H16" s="529"/>
      <c r="I16" s="544"/>
      <c r="J16" s="544"/>
      <c r="K16" s="544"/>
      <c r="L16" s="544"/>
      <c r="M16" s="544"/>
      <c r="N16" s="544"/>
      <c r="O16" s="545"/>
      <c r="P16" s="210"/>
    </row>
    <row r="17" spans="1:16" s="209" customFormat="1" ht="18" customHeight="1" x14ac:dyDescent="0.25">
      <c r="A17" s="354"/>
      <c r="B17" s="354"/>
      <c r="C17" s="354"/>
      <c r="D17" s="354"/>
      <c r="E17" s="354"/>
      <c r="F17" s="354"/>
      <c r="G17" s="354"/>
      <c r="H17" s="354"/>
      <c r="I17" s="355"/>
      <c r="J17" s="355"/>
      <c r="K17" s="355"/>
      <c r="L17" s="355"/>
      <c r="M17" s="355"/>
      <c r="N17" s="355"/>
      <c r="O17" s="355"/>
      <c r="P17" s="356"/>
    </row>
    <row r="18" spans="1:16" s="218" customFormat="1" ht="5.0999999999999996" customHeight="1" x14ac:dyDescent="0.25">
      <c r="A18" s="574"/>
      <c r="B18" s="574"/>
      <c r="C18" s="574"/>
      <c r="D18" s="574"/>
      <c r="E18" s="574"/>
      <c r="F18" s="574"/>
      <c r="G18" s="574"/>
      <c r="H18" s="574"/>
      <c r="I18" s="574"/>
      <c r="J18" s="574"/>
      <c r="K18" s="574"/>
      <c r="L18" s="574"/>
      <c r="M18" s="574"/>
      <c r="N18" s="574"/>
      <c r="O18" s="574"/>
      <c r="P18" s="219"/>
    </row>
    <row r="19" spans="1:16" s="209" customFormat="1" ht="18" customHeight="1" x14ac:dyDescent="0.25">
      <c r="A19" s="217" t="s">
        <v>316</v>
      </c>
      <c r="B19" s="349" t="s">
        <v>315</v>
      </c>
      <c r="C19" s="216" t="s">
        <v>314</v>
      </c>
      <c r="D19" s="216" t="s">
        <v>313</v>
      </c>
      <c r="E19" s="349" t="s">
        <v>312</v>
      </c>
      <c r="F19" s="534" t="s">
        <v>311</v>
      </c>
      <c r="G19" s="534"/>
      <c r="H19" s="534"/>
      <c r="I19" s="534" t="s">
        <v>310</v>
      </c>
      <c r="J19" s="534"/>
      <c r="K19" s="534"/>
      <c r="L19" s="534"/>
      <c r="M19" s="534"/>
      <c r="N19" s="534"/>
      <c r="O19" s="534"/>
      <c r="P19" s="210"/>
    </row>
    <row r="20" spans="1:16" s="209" customFormat="1" ht="18" customHeight="1" x14ac:dyDescent="0.25">
      <c r="A20" s="351"/>
      <c r="B20" s="347"/>
      <c r="C20" s="347"/>
      <c r="D20" s="347"/>
      <c r="E20" s="347"/>
      <c r="F20" s="542"/>
      <c r="G20" s="542"/>
      <c r="H20" s="542"/>
      <c r="I20" s="542"/>
      <c r="J20" s="542"/>
      <c r="K20" s="542"/>
      <c r="L20" s="542"/>
      <c r="M20" s="542"/>
      <c r="N20" s="542"/>
      <c r="O20" s="543"/>
      <c r="P20" s="210"/>
    </row>
    <row r="21" spans="1:16" s="209" customFormat="1" ht="18" customHeight="1" x14ac:dyDescent="0.25">
      <c r="A21" s="354"/>
      <c r="B21" s="354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6"/>
    </row>
    <row r="22" spans="1:16" s="209" customFormat="1" ht="18" customHeight="1" x14ac:dyDescent="0.25">
      <c r="A22" s="354"/>
      <c r="B22" s="354"/>
      <c r="C22" s="354"/>
      <c r="D22" s="354"/>
      <c r="E22" s="354"/>
      <c r="F22" s="354"/>
      <c r="G22" s="354"/>
      <c r="H22" s="354"/>
      <c r="I22" s="354"/>
      <c r="J22" s="354"/>
      <c r="K22" s="354"/>
      <c r="L22" s="354"/>
      <c r="M22" s="354"/>
      <c r="N22" s="354"/>
      <c r="O22" s="354"/>
      <c r="P22" s="356"/>
    </row>
    <row r="23" spans="1:16" ht="6" customHeight="1" x14ac:dyDescent="0.25">
      <c r="A23" s="354"/>
      <c r="B23" s="354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</row>
    <row r="24" spans="1:16" s="142" customFormat="1" ht="20.100000000000001" customHeight="1" thickBot="1" x14ac:dyDescent="0.3">
      <c r="A24" s="549"/>
      <c r="B24" s="549"/>
      <c r="C24" s="549"/>
      <c r="D24" s="549"/>
      <c r="E24" s="549"/>
      <c r="F24" s="549"/>
      <c r="G24" s="549"/>
      <c r="H24" s="549"/>
      <c r="I24" s="549"/>
      <c r="J24" s="549"/>
      <c r="K24" s="549"/>
      <c r="L24" s="549"/>
      <c r="M24" s="549"/>
      <c r="N24" s="549"/>
      <c r="O24" s="549"/>
    </row>
    <row r="25" spans="1:16" s="142" customFormat="1" ht="20.100000000000001" customHeight="1" x14ac:dyDescent="0.25">
      <c r="A25" s="569" t="s">
        <v>308</v>
      </c>
      <c r="B25" s="570"/>
      <c r="C25" s="570"/>
      <c r="D25" s="570"/>
      <c r="E25" s="581"/>
      <c r="F25" s="183"/>
      <c r="G25" s="633" t="s">
        <v>670</v>
      </c>
      <c r="H25" s="634"/>
      <c r="I25" s="634"/>
      <c r="J25" s="634"/>
      <c r="K25" s="634"/>
      <c r="L25" s="634"/>
      <c r="M25" s="634"/>
      <c r="N25" s="357" t="s">
        <v>293</v>
      </c>
      <c r="O25" s="358">
        <f>SUM(E35+E36+E45)</f>
        <v>0</v>
      </c>
    </row>
    <row r="26" spans="1:16" s="142" customFormat="1" ht="20.100000000000001" customHeight="1" x14ac:dyDescent="0.25">
      <c r="A26" s="560" t="s">
        <v>305</v>
      </c>
      <c r="B26" s="489"/>
      <c r="C26" s="489"/>
      <c r="D26" s="489"/>
      <c r="E26" s="561"/>
      <c r="F26" s="183"/>
      <c r="G26" s="510" t="s">
        <v>292</v>
      </c>
      <c r="H26" s="511"/>
      <c r="I26" s="511"/>
      <c r="J26" s="511"/>
      <c r="K26" s="511"/>
      <c r="L26" s="511"/>
      <c r="M26" s="511"/>
      <c r="N26" s="201" t="s">
        <v>291</v>
      </c>
      <c r="O26" s="202">
        <f>'[2]QUOTE FORM'!$L$61</f>
        <v>0</v>
      </c>
    </row>
    <row r="27" spans="1:16" s="142" customFormat="1" ht="20.100000000000001" customHeight="1" x14ac:dyDescent="0.25">
      <c r="A27" s="560" t="s">
        <v>304</v>
      </c>
      <c r="B27" s="489"/>
      <c r="C27" s="489"/>
      <c r="D27" s="489"/>
      <c r="E27" s="561"/>
      <c r="F27" s="183"/>
      <c r="G27" s="510" t="s">
        <v>290</v>
      </c>
      <c r="H27" s="511"/>
      <c r="I27" s="511"/>
      <c r="J27" s="511"/>
      <c r="K27" s="511"/>
      <c r="L27" s="511"/>
      <c r="M27" s="511"/>
      <c r="N27" s="201" t="s">
        <v>289</v>
      </c>
      <c r="O27" s="200">
        <f>O25-O26</f>
        <v>0</v>
      </c>
    </row>
    <row r="28" spans="1:16" s="142" customFormat="1" ht="20.100000000000001" customHeight="1" x14ac:dyDescent="0.25">
      <c r="A28" s="560" t="s">
        <v>303</v>
      </c>
      <c r="B28" s="489"/>
      <c r="C28" s="489"/>
      <c r="D28" s="489"/>
      <c r="E28" s="561"/>
      <c r="F28" s="183"/>
      <c r="G28" s="535" t="s">
        <v>288</v>
      </c>
      <c r="H28" s="530"/>
      <c r="I28" s="530"/>
      <c r="J28" s="530"/>
      <c r="K28" s="530"/>
      <c r="L28" s="530"/>
      <c r="M28" s="530"/>
      <c r="N28" s="164" t="s">
        <v>287</v>
      </c>
      <c r="O28" s="167">
        <v>0</v>
      </c>
    </row>
    <row r="29" spans="1:16" s="142" customFormat="1" ht="20.100000000000001" customHeight="1" x14ac:dyDescent="0.25">
      <c r="A29" s="560" t="s">
        <v>302</v>
      </c>
      <c r="B29" s="489"/>
      <c r="C29" s="489"/>
      <c r="D29" s="489"/>
      <c r="E29" s="561"/>
      <c r="F29" s="183"/>
      <c r="G29" s="508" t="s">
        <v>286</v>
      </c>
      <c r="H29" s="509"/>
      <c r="I29" s="509"/>
      <c r="J29" s="509"/>
      <c r="K29" s="509"/>
      <c r="L29" s="509"/>
      <c r="M29" s="509"/>
      <c r="N29" s="553"/>
      <c r="O29" s="200">
        <f>O27-O28</f>
        <v>0</v>
      </c>
    </row>
    <row r="30" spans="1:16" s="142" customFormat="1" ht="20.100000000000001" customHeight="1" x14ac:dyDescent="0.25">
      <c r="A30" s="560" t="s">
        <v>301</v>
      </c>
      <c r="B30" s="489"/>
      <c r="C30" s="489"/>
      <c r="D30" s="489"/>
      <c r="E30" s="561"/>
      <c r="F30" s="183"/>
      <c r="G30" s="508" t="s">
        <v>367</v>
      </c>
      <c r="H30" s="509"/>
      <c r="I30" s="509"/>
      <c r="J30" s="509"/>
      <c r="K30" s="509"/>
      <c r="L30" s="180" t="s">
        <v>260</v>
      </c>
      <c r="M30" s="179" t="s">
        <v>259</v>
      </c>
      <c r="N30" s="164"/>
      <c r="O30" s="170"/>
    </row>
    <row r="31" spans="1:16" s="142" customFormat="1" ht="20.100000000000001" customHeight="1" x14ac:dyDescent="0.25">
      <c r="A31" s="535" t="s">
        <v>300</v>
      </c>
      <c r="B31" s="530"/>
      <c r="C31" s="530"/>
      <c r="D31" s="530"/>
      <c r="E31" s="536"/>
      <c r="F31" s="183"/>
      <c r="G31" s="173"/>
      <c r="H31" s="602"/>
      <c r="I31" s="602"/>
      <c r="J31" s="602"/>
      <c r="K31" s="602"/>
      <c r="L31" s="268"/>
      <c r="M31" s="267"/>
      <c r="N31" s="171">
        <f>'QUOTE FORM'!$L$66</f>
        <v>0</v>
      </c>
      <c r="O31" s="170"/>
    </row>
    <row r="32" spans="1:16" s="142" customFormat="1" ht="20.100000000000001" customHeight="1" x14ac:dyDescent="0.25">
      <c r="A32" s="562" t="s">
        <v>299</v>
      </c>
      <c r="B32" s="563"/>
      <c r="C32" s="563"/>
      <c r="D32" s="563"/>
      <c r="E32" s="564"/>
      <c r="F32" s="183"/>
      <c r="G32" s="173"/>
      <c r="H32" s="611"/>
      <c r="I32" s="611"/>
      <c r="J32" s="611"/>
      <c r="K32" s="611"/>
      <c r="L32" s="268"/>
      <c r="M32" s="267"/>
      <c r="N32" s="174">
        <f>'QUOTE FORM'!$L$67</f>
        <v>0</v>
      </c>
      <c r="O32" s="170"/>
    </row>
    <row r="33" spans="1:19" s="142" customFormat="1" ht="20.100000000000001" customHeight="1" thickBot="1" x14ac:dyDescent="0.3">
      <c r="A33" s="565"/>
      <c r="B33" s="521"/>
      <c r="C33" s="521"/>
      <c r="D33" s="521"/>
      <c r="E33" s="566"/>
      <c r="F33" s="183"/>
      <c r="G33" s="173"/>
      <c r="H33" s="559"/>
      <c r="I33" s="559"/>
      <c r="J33" s="559"/>
      <c r="K33" s="559"/>
      <c r="L33" s="176"/>
      <c r="M33" s="175"/>
      <c r="N33" s="174">
        <v>0</v>
      </c>
      <c r="O33" s="170"/>
    </row>
    <row r="34" spans="1:19" s="142" customFormat="1" ht="20.100000000000001" customHeight="1" x14ac:dyDescent="0.25">
      <c r="A34" s="569" t="s">
        <v>673</v>
      </c>
      <c r="B34" s="570"/>
      <c r="C34" s="570"/>
      <c r="D34" s="571"/>
      <c r="E34" s="207"/>
      <c r="F34" s="183"/>
      <c r="G34" s="535" t="s">
        <v>365</v>
      </c>
      <c r="H34" s="530"/>
      <c r="I34" s="530"/>
      <c r="J34" s="530"/>
      <c r="K34" s="530"/>
      <c r="L34" s="530"/>
      <c r="M34" s="530"/>
      <c r="N34" s="164" t="s">
        <v>284</v>
      </c>
      <c r="O34" s="265">
        <f>N31+N32+N33</f>
        <v>0</v>
      </c>
    </row>
    <row r="35" spans="1:19" s="142" customFormat="1" ht="20.100000000000001" customHeight="1" x14ac:dyDescent="0.25">
      <c r="A35" s="575" t="s">
        <v>297</v>
      </c>
      <c r="B35" s="576"/>
      <c r="C35" s="576"/>
      <c r="D35" s="577"/>
      <c r="E35" s="197">
        <f>'QUOTE FORM'!$L$58</f>
        <v>0</v>
      </c>
      <c r="F35" s="183"/>
      <c r="G35" s="510" t="s">
        <v>364</v>
      </c>
      <c r="H35" s="511"/>
      <c r="I35" s="511"/>
      <c r="J35" s="511"/>
      <c r="K35" s="511"/>
      <c r="L35" s="511"/>
      <c r="M35" s="511"/>
      <c r="N35" s="198" t="s">
        <v>282</v>
      </c>
      <c r="O35" s="185">
        <f>O29-O34</f>
        <v>0</v>
      </c>
    </row>
    <row r="36" spans="1:19" s="142" customFormat="1" ht="20.100000000000001" customHeight="1" x14ac:dyDescent="0.25">
      <c r="A36" s="572" t="s">
        <v>879</v>
      </c>
      <c r="B36" s="567"/>
      <c r="C36" s="567"/>
      <c r="D36" s="568"/>
      <c r="E36" s="185">
        <f>'[2]QUOTE FORM'!$L$59</f>
        <v>0</v>
      </c>
      <c r="F36" s="183"/>
      <c r="G36" s="345">
        <v>8</v>
      </c>
      <c r="H36" s="511" t="s">
        <v>363</v>
      </c>
      <c r="I36" s="511"/>
      <c r="J36" s="511"/>
      <c r="K36" s="346" t="s">
        <v>361</v>
      </c>
      <c r="L36" s="603">
        <f>O35</f>
        <v>0</v>
      </c>
      <c r="M36" s="603"/>
      <c r="N36" s="198" t="s">
        <v>271</v>
      </c>
      <c r="O36" s="185">
        <f>SUM(L36*0.07125)</f>
        <v>0</v>
      </c>
      <c r="R36" s="368"/>
    </row>
    <row r="37" spans="1:19" s="142" customFormat="1" ht="20.100000000000001" customHeight="1" x14ac:dyDescent="0.25">
      <c r="A37" s="510" t="s">
        <v>675</v>
      </c>
      <c r="B37" s="511"/>
      <c r="C37" s="511"/>
      <c r="D37" s="557"/>
      <c r="E37" s="185"/>
      <c r="F37" s="183"/>
      <c r="G37" s="501" t="s">
        <v>680</v>
      </c>
      <c r="H37" s="502"/>
      <c r="I37" s="502"/>
      <c r="J37" s="502"/>
      <c r="K37" s="502"/>
      <c r="L37" s="502"/>
      <c r="M37" s="502"/>
      <c r="N37" s="168" t="s">
        <v>360</v>
      </c>
      <c r="O37" s="200">
        <f>SUM(O29,O34,O36)</f>
        <v>0</v>
      </c>
    </row>
    <row r="38" spans="1:19" s="142" customFormat="1" ht="20.100000000000001" customHeight="1" x14ac:dyDescent="0.25">
      <c r="A38" s="558" t="str">
        <f>'QUOTE FORM'!H50</f>
        <v>*</v>
      </c>
      <c r="B38" s="559"/>
      <c r="C38" s="559"/>
      <c r="D38" s="604"/>
      <c r="E38" s="185">
        <f>'QUOTE FORM'!$L$50</f>
        <v>0</v>
      </c>
      <c r="F38" s="183"/>
      <c r="G38" s="508" t="s">
        <v>266</v>
      </c>
      <c r="H38" s="509"/>
      <c r="I38" s="509"/>
      <c r="J38" s="509"/>
      <c r="K38" s="509"/>
      <c r="L38" s="509"/>
      <c r="M38" s="509"/>
      <c r="N38" s="164"/>
      <c r="O38" s="261"/>
    </row>
    <row r="39" spans="1:19" s="142" customFormat="1" ht="20.100000000000001" customHeight="1" x14ac:dyDescent="0.25">
      <c r="A39" s="558" t="str">
        <f>'QUOTE FORM'!H51</f>
        <v>*</v>
      </c>
      <c r="B39" s="559"/>
      <c r="C39" s="559"/>
      <c r="D39" s="604"/>
      <c r="E39" s="185">
        <f>'QUOTE FORM'!$L$51</f>
        <v>0</v>
      </c>
      <c r="F39" s="183"/>
      <c r="G39" s="173"/>
      <c r="H39" s="489" t="s">
        <v>350</v>
      </c>
      <c r="I39" s="489"/>
      <c r="J39" s="489"/>
      <c r="K39" s="489"/>
      <c r="L39" s="489"/>
      <c r="M39" s="489"/>
      <c r="N39" s="171">
        <v>0</v>
      </c>
      <c r="O39" s="170"/>
    </row>
    <row r="40" spans="1:19" s="142" customFormat="1" ht="20.100000000000001" customHeight="1" x14ac:dyDescent="0.25">
      <c r="A40" s="558" t="str">
        <f>'QUOTE FORM'!$H$52</f>
        <v>*</v>
      </c>
      <c r="B40" s="559"/>
      <c r="C40" s="559"/>
      <c r="D40" s="604"/>
      <c r="E40" s="185">
        <f>'QUOTE FORM'!$L$52</f>
        <v>0</v>
      </c>
      <c r="F40" s="183"/>
      <c r="G40" s="173"/>
      <c r="H40" s="489" t="s">
        <v>349</v>
      </c>
      <c r="I40" s="489"/>
      <c r="J40" s="489"/>
      <c r="K40" s="489"/>
      <c r="L40" s="489"/>
      <c r="M40" s="489"/>
      <c r="N40" s="522"/>
      <c r="O40" s="170"/>
    </row>
    <row r="41" spans="1:19" s="142" customFormat="1" ht="20.100000000000001" customHeight="1" x14ac:dyDescent="0.25">
      <c r="A41" s="558" t="str">
        <f>'QUOTE FORM'!$H$53</f>
        <v>*</v>
      </c>
      <c r="B41" s="559"/>
      <c r="C41" s="559"/>
      <c r="D41" s="604"/>
      <c r="E41" s="185">
        <f>'QUOTE FORM'!$L$53</f>
        <v>0</v>
      </c>
      <c r="F41" s="183"/>
      <c r="G41" s="173"/>
      <c r="H41" s="489" t="s">
        <v>348</v>
      </c>
      <c r="I41" s="489"/>
      <c r="J41" s="489"/>
      <c r="K41" s="489"/>
      <c r="L41" s="489"/>
      <c r="M41" s="489"/>
      <c r="N41" s="171">
        <v>0</v>
      </c>
      <c r="O41" s="260"/>
    </row>
    <row r="42" spans="1:19" s="142" customFormat="1" ht="20.100000000000001" customHeight="1" thickBot="1" x14ac:dyDescent="0.3">
      <c r="A42" s="558" t="str">
        <f>'[2]QUOTE FORM'!H24</f>
        <v>*</v>
      </c>
      <c r="B42" s="559"/>
      <c r="C42" s="559"/>
      <c r="D42" s="604"/>
      <c r="E42" s="185">
        <f>'[2]QUOTE FORM'!L24</f>
        <v>0</v>
      </c>
      <c r="F42" s="183"/>
      <c r="G42" s="501" t="s">
        <v>681</v>
      </c>
      <c r="H42" s="502"/>
      <c r="I42" s="502"/>
      <c r="J42" s="502"/>
      <c r="K42" s="502"/>
      <c r="L42" s="502"/>
      <c r="M42" s="502"/>
      <c r="N42" s="168" t="s">
        <v>267</v>
      </c>
      <c r="O42" s="258">
        <f>N39+N41</f>
        <v>0</v>
      </c>
    </row>
    <row r="43" spans="1:19" s="142" customFormat="1" ht="20.100000000000001" customHeight="1" thickBot="1" x14ac:dyDescent="0.3">
      <c r="A43" s="558" t="str">
        <f>'[2]QUOTE FORM'!H25</f>
        <v>*</v>
      </c>
      <c r="B43" s="559"/>
      <c r="C43" s="559"/>
      <c r="D43" s="604"/>
      <c r="E43" s="185">
        <f>'[2]QUOTE FORM'!L25</f>
        <v>0</v>
      </c>
      <c r="F43" s="183"/>
      <c r="G43" s="508" t="s">
        <v>682</v>
      </c>
      <c r="H43" s="509"/>
      <c r="I43" s="509"/>
      <c r="J43" s="509"/>
      <c r="K43" s="509"/>
      <c r="L43" s="509"/>
      <c r="M43" s="509"/>
      <c r="N43" s="164" t="s">
        <v>253</v>
      </c>
      <c r="O43" s="361">
        <f>O37-O42</f>
        <v>0</v>
      </c>
    </row>
    <row r="44" spans="1:19" s="142" customFormat="1" ht="20.100000000000001" customHeight="1" thickBot="1" x14ac:dyDescent="0.3">
      <c r="A44" s="558" t="str">
        <f>'[2]QUOTE FORM'!H26</f>
        <v>*</v>
      </c>
      <c r="B44" s="559"/>
      <c r="C44" s="559"/>
      <c r="D44" s="604"/>
      <c r="E44" s="362">
        <f>'[2]QUOTE FORM'!L26</f>
        <v>0</v>
      </c>
      <c r="F44" s="183"/>
      <c r="G44" s="348"/>
      <c r="H44" s="348"/>
      <c r="I44" s="348"/>
      <c r="J44" s="348"/>
      <c r="K44" s="348"/>
      <c r="L44" s="348"/>
      <c r="M44" s="348"/>
      <c r="N44" s="164"/>
      <c r="O44" s="350"/>
      <c r="R44" s="193"/>
      <c r="S44" s="192"/>
    </row>
    <row r="45" spans="1:19" s="142" customFormat="1" ht="20.100000000000001" customHeight="1" thickBot="1" x14ac:dyDescent="0.3">
      <c r="A45" s="626" t="s">
        <v>678</v>
      </c>
      <c r="B45" s="627"/>
      <c r="C45" s="627"/>
      <c r="D45" s="628"/>
      <c r="E45" s="363">
        <f>SUM(E38:E44)</f>
        <v>0</v>
      </c>
      <c r="F45" s="183"/>
      <c r="G45" s="348"/>
      <c r="H45" s="348"/>
      <c r="I45" s="348"/>
      <c r="J45" s="348"/>
      <c r="K45" s="348"/>
      <c r="L45" s="348"/>
      <c r="M45" s="348"/>
      <c r="N45" s="164"/>
      <c r="O45" s="350"/>
      <c r="R45" s="193"/>
      <c r="S45" s="192"/>
    </row>
    <row r="46" spans="1:19" s="142" customFormat="1" ht="20.100000000000001" customHeight="1" thickBot="1" x14ac:dyDescent="0.3">
      <c r="A46" s="340"/>
      <c r="B46" s="341"/>
      <c r="C46" s="341"/>
      <c r="D46" s="341"/>
      <c r="E46" s="186"/>
      <c r="F46" s="183"/>
      <c r="G46" s="348"/>
      <c r="H46" s="348"/>
      <c r="I46" s="348"/>
      <c r="J46" s="348"/>
      <c r="K46" s="348"/>
      <c r="L46" s="348"/>
      <c r="M46" s="348"/>
      <c r="N46" s="164"/>
      <c r="O46" s="350"/>
    </row>
    <row r="47" spans="1:19" s="142" customFormat="1" ht="20.100000000000001" customHeight="1" x14ac:dyDescent="0.25">
      <c r="A47" s="491" t="s">
        <v>264</v>
      </c>
      <c r="B47" s="492"/>
      <c r="C47" s="492"/>
      <c r="D47" s="492"/>
      <c r="E47" s="493"/>
      <c r="F47" s="183"/>
      <c r="G47" s="348"/>
      <c r="H47" s="348"/>
      <c r="I47" s="348"/>
      <c r="J47" s="348"/>
      <c r="K47" s="348"/>
      <c r="L47" s="348"/>
      <c r="M47" s="348"/>
      <c r="N47" s="164"/>
      <c r="O47" s="350"/>
    </row>
    <row r="48" spans="1:19" s="142" customFormat="1" ht="20.100000000000001" customHeight="1" x14ac:dyDescent="0.25">
      <c r="A48" s="494" t="s">
        <v>262</v>
      </c>
      <c r="B48" s="495"/>
      <c r="C48" s="495"/>
      <c r="D48" s="495"/>
      <c r="E48" s="496"/>
      <c r="F48" s="183"/>
      <c r="G48" s="348"/>
      <c r="H48" s="348"/>
      <c r="I48" s="348"/>
      <c r="J48" s="348"/>
      <c r="K48" s="348"/>
      <c r="L48" s="348"/>
      <c r="M48" s="348"/>
      <c r="N48" s="164"/>
      <c r="O48" s="350"/>
    </row>
    <row r="49" spans="1:15" s="142" customFormat="1" ht="20.100000000000001" customHeight="1" x14ac:dyDescent="0.25">
      <c r="A49" s="497"/>
      <c r="B49" s="498"/>
      <c r="C49" s="498"/>
      <c r="D49" s="498"/>
      <c r="E49" s="499"/>
      <c r="F49" s="183"/>
      <c r="G49" s="348"/>
      <c r="H49" s="348"/>
      <c r="I49" s="348"/>
      <c r="J49" s="348"/>
      <c r="K49" s="348"/>
      <c r="L49" s="348"/>
      <c r="M49" s="348"/>
      <c r="N49" s="164"/>
      <c r="O49" s="350"/>
    </row>
    <row r="50" spans="1:15" s="142" customFormat="1" ht="20.100000000000001" customHeight="1" x14ac:dyDescent="0.25">
      <c r="A50" s="497"/>
      <c r="B50" s="498"/>
      <c r="C50" s="498"/>
      <c r="D50" s="498"/>
      <c r="E50" s="499"/>
      <c r="F50" s="183"/>
      <c r="G50" s="348"/>
      <c r="H50" s="348"/>
      <c r="I50" s="348"/>
      <c r="J50" s="348"/>
      <c r="K50" s="348"/>
      <c r="L50" s="348"/>
      <c r="M50" s="348"/>
      <c r="N50" s="164"/>
      <c r="O50" s="350"/>
    </row>
    <row r="51" spans="1:15" s="142" customFormat="1" ht="20.100000000000001" customHeight="1" thickBot="1" x14ac:dyDescent="0.3">
      <c r="A51" s="629" t="s">
        <v>258</v>
      </c>
      <c r="B51" s="630"/>
      <c r="C51" s="631"/>
      <c r="D51" s="631"/>
      <c r="E51" s="632"/>
      <c r="F51" s="183"/>
      <c r="G51" s="348"/>
      <c r="H51" s="348"/>
      <c r="I51" s="348"/>
      <c r="J51" s="348"/>
      <c r="K51" s="348"/>
      <c r="L51" s="348"/>
      <c r="M51" s="348"/>
      <c r="N51" s="164"/>
      <c r="O51" s="350"/>
    </row>
    <row r="52" spans="1:15" s="142" customFormat="1" ht="20.100000000000001" customHeight="1" x14ac:dyDescent="0.25">
      <c r="A52" s="504" t="s">
        <v>257</v>
      </c>
      <c r="B52" s="505"/>
      <c r="C52" s="505"/>
      <c r="D52" s="505"/>
      <c r="E52" s="506"/>
      <c r="F52" s="165"/>
      <c r="G52" s="348"/>
      <c r="H52" s="348"/>
      <c r="I52" s="348"/>
      <c r="J52" s="348"/>
      <c r="K52" s="348"/>
      <c r="L52" s="348"/>
      <c r="M52" s="348"/>
      <c r="N52" s="164"/>
      <c r="O52" s="350"/>
    </row>
    <row r="53" spans="1:15" s="142" customFormat="1" ht="20.100000000000001" customHeight="1" x14ac:dyDescent="0.25">
      <c r="A53" s="482" t="s">
        <v>255</v>
      </c>
      <c r="B53" s="483"/>
      <c r="C53" s="483"/>
      <c r="D53" s="483"/>
      <c r="E53" s="484"/>
      <c r="F53" s="169"/>
      <c r="G53" s="348"/>
      <c r="H53" s="348"/>
      <c r="I53" s="348"/>
      <c r="J53" s="348"/>
      <c r="K53" s="348"/>
      <c r="L53" s="348"/>
      <c r="M53" s="348"/>
      <c r="N53" s="164"/>
      <c r="O53" s="350"/>
    </row>
    <row r="54" spans="1:15" s="142" customFormat="1" ht="20.100000000000001" customHeight="1" thickBot="1" x14ac:dyDescent="0.3">
      <c r="A54" s="479" t="s">
        <v>252</v>
      </c>
      <c r="B54" s="480"/>
      <c r="C54" s="480"/>
      <c r="D54" s="480"/>
      <c r="E54" s="481"/>
      <c r="F54" s="165"/>
      <c r="G54" s="348"/>
      <c r="H54" s="348"/>
      <c r="I54" s="348"/>
      <c r="J54" s="348"/>
      <c r="K54" s="348"/>
      <c r="L54" s="348"/>
      <c r="M54" s="348"/>
      <c r="N54" s="164"/>
      <c r="O54" s="364"/>
    </row>
    <row r="55" spans="1:15" s="142" customFormat="1" ht="20.100000000000001" customHeight="1" x14ac:dyDescent="0.25">
      <c r="A55" s="485" t="s">
        <v>249</v>
      </c>
      <c r="B55" s="486"/>
      <c r="C55" s="161"/>
      <c r="D55" s="161"/>
      <c r="E55" s="161"/>
      <c r="F55" s="162"/>
      <c r="G55" s="161"/>
      <c r="H55" s="161"/>
      <c r="I55" s="161"/>
      <c r="J55" s="518" t="s">
        <v>247</v>
      </c>
      <c r="K55" s="527"/>
      <c r="L55" s="527"/>
      <c r="M55" s="527"/>
      <c r="N55" s="343" t="s">
        <v>246</v>
      </c>
      <c r="O55" s="159" t="s">
        <v>245</v>
      </c>
    </row>
    <row r="56" spans="1:15" s="142" customFormat="1" ht="20.100000000000001" customHeight="1" x14ac:dyDescent="0.25">
      <c r="A56" s="487"/>
      <c r="B56" s="488"/>
      <c r="C56" s="344"/>
      <c r="D56" s="344"/>
      <c r="E56" s="344"/>
      <c r="F56" s="344"/>
      <c r="G56" s="344"/>
      <c r="H56" s="344"/>
      <c r="I56" s="344"/>
      <c r="J56" s="519"/>
      <c r="K56" s="528"/>
      <c r="L56" s="528"/>
      <c r="M56" s="528"/>
      <c r="N56" s="156" t="s">
        <v>243</v>
      </c>
      <c r="O56" s="155" t="s">
        <v>242</v>
      </c>
    </row>
    <row r="57" spans="1:15" s="142" customFormat="1" ht="20.100000000000001" customHeight="1" x14ac:dyDescent="0.25">
      <c r="A57" s="154" t="s">
        <v>248</v>
      </c>
      <c r="B57" s="153"/>
      <c r="C57" s="153"/>
      <c r="D57" s="153"/>
      <c r="E57" s="152"/>
      <c r="F57" s="152"/>
      <c r="G57" s="152"/>
      <c r="H57" s="152"/>
      <c r="I57" s="152"/>
      <c r="J57" s="520" t="s">
        <v>247</v>
      </c>
      <c r="K57" s="516"/>
      <c r="L57" s="516"/>
      <c r="M57" s="516"/>
      <c r="N57" s="150" t="s">
        <v>246</v>
      </c>
      <c r="O57" s="149" t="s">
        <v>245</v>
      </c>
    </row>
    <row r="58" spans="1:15" s="142" customFormat="1" ht="20.100000000000001" customHeight="1" thickBot="1" x14ac:dyDescent="0.3">
      <c r="A58" s="148" t="s">
        <v>244</v>
      </c>
      <c r="B58" s="353"/>
      <c r="C58" s="490"/>
      <c r="D58" s="490"/>
      <c r="E58" s="342"/>
      <c r="F58" s="342"/>
      <c r="G58" s="342"/>
      <c r="H58" s="342"/>
      <c r="I58" s="342"/>
      <c r="J58" s="521"/>
      <c r="K58" s="517"/>
      <c r="L58" s="517"/>
      <c r="M58" s="517"/>
      <c r="N58" s="144" t="s">
        <v>243</v>
      </c>
      <c r="O58" s="143" t="s">
        <v>242</v>
      </c>
    </row>
    <row r="59" spans="1:15" s="142" customFormat="1" ht="20.100000000000001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s="142" customFormat="1" ht="20.100000000000001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s="142" customFormat="1" ht="20.100000000000001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s="142" customFormat="1" ht="20.100000000000001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s="166" customFormat="1" ht="20.2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s="166" customFormat="1" ht="36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9.5" customHeight="1" x14ac:dyDescent="0.25"/>
    <row r="66" spans="1:15" s="142" customFormat="1" ht="1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s="142" customFormat="1" ht="1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s="142" customFormat="1" ht="1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s="142" customFormat="1" ht="1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</sheetData>
  <mergeCells count="89">
    <mergeCell ref="C5:F5"/>
    <mergeCell ref="H5:O5"/>
    <mergeCell ref="F6:H8"/>
    <mergeCell ref="J6:K6"/>
    <mergeCell ref="L6:M6"/>
    <mergeCell ref="N6:O6"/>
    <mergeCell ref="J7:O7"/>
    <mergeCell ref="A8:B8"/>
    <mergeCell ref="J8:O8"/>
    <mergeCell ref="B9:H9"/>
    <mergeCell ref="J9:O9"/>
    <mergeCell ref="B10:H10"/>
    <mergeCell ref="J10:O10"/>
    <mergeCell ref="B11:H11"/>
    <mergeCell ref="J11:O11"/>
    <mergeCell ref="B12:C12"/>
    <mergeCell ref="E12:H12"/>
    <mergeCell ref="J12:K12"/>
    <mergeCell ref="L12:M12"/>
    <mergeCell ref="N12:O12"/>
    <mergeCell ref="B13:C13"/>
    <mergeCell ref="E13:H13"/>
    <mergeCell ref="J13:O13"/>
    <mergeCell ref="A14:O14"/>
    <mergeCell ref="F15:H15"/>
    <mergeCell ref="I15:O15"/>
    <mergeCell ref="A27:E27"/>
    <mergeCell ref="G27:M27"/>
    <mergeCell ref="F16:H16"/>
    <mergeCell ref="I16:O16"/>
    <mergeCell ref="A18:O18"/>
    <mergeCell ref="F19:H19"/>
    <mergeCell ref="I19:O19"/>
    <mergeCell ref="F20:H20"/>
    <mergeCell ref="I20:O20"/>
    <mergeCell ref="A24:O24"/>
    <mergeCell ref="A25:E25"/>
    <mergeCell ref="G25:M25"/>
    <mergeCell ref="A26:E26"/>
    <mergeCell ref="G26:M26"/>
    <mergeCell ref="A28:E28"/>
    <mergeCell ref="G28:M28"/>
    <mergeCell ref="A29:E29"/>
    <mergeCell ref="G29:N29"/>
    <mergeCell ref="A30:E30"/>
    <mergeCell ref="G30:K30"/>
    <mergeCell ref="A37:D37"/>
    <mergeCell ref="G37:M37"/>
    <mergeCell ref="A31:E31"/>
    <mergeCell ref="H31:K31"/>
    <mergeCell ref="A32:E33"/>
    <mergeCell ref="H32:K32"/>
    <mergeCell ref="H33:K33"/>
    <mergeCell ref="A34:D34"/>
    <mergeCell ref="G34:M34"/>
    <mergeCell ref="A35:D35"/>
    <mergeCell ref="G35:M35"/>
    <mergeCell ref="A36:D36"/>
    <mergeCell ref="H36:J36"/>
    <mergeCell ref="L36:M36"/>
    <mergeCell ref="A38:D38"/>
    <mergeCell ref="G38:M38"/>
    <mergeCell ref="A39:D39"/>
    <mergeCell ref="H39:M39"/>
    <mergeCell ref="A40:D40"/>
    <mergeCell ref="H40:N40"/>
    <mergeCell ref="A41:D41"/>
    <mergeCell ref="H41:M41"/>
    <mergeCell ref="A42:D42"/>
    <mergeCell ref="G42:M42"/>
    <mergeCell ref="A43:D43"/>
    <mergeCell ref="G43:M43"/>
    <mergeCell ref="A55:B56"/>
    <mergeCell ref="A44:D44"/>
    <mergeCell ref="A45:D45"/>
    <mergeCell ref="A47:E47"/>
    <mergeCell ref="A48:E48"/>
    <mergeCell ref="A49:E49"/>
    <mergeCell ref="A50:E50"/>
    <mergeCell ref="A51:B51"/>
    <mergeCell ref="C51:E51"/>
    <mergeCell ref="A52:E52"/>
    <mergeCell ref="A53:E53"/>
    <mergeCell ref="A54:E54"/>
    <mergeCell ref="J55:J56"/>
    <mergeCell ref="K55:M56"/>
    <mergeCell ref="J57:J58"/>
    <mergeCell ref="K57:M58"/>
    <mergeCell ref="C58:D58"/>
  </mergeCells>
  <hyperlinks>
    <hyperlink ref="A8" r:id="rId1" xr:uid="{00000000-0004-0000-1600-000000000000}"/>
  </hyperlinks>
  <pageMargins left="0.45" right="0.45" top="0.25" bottom="0.25" header="0.3" footer="0.3"/>
  <pageSetup scale="55" orientation="portrait" horizontalDpi="4294967293" verticalDpi="4294967293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5" name="Check Box 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0</xdr:col>
                    <xdr:colOff>228600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0" r:id="rId6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26</xdr:row>
                    <xdr:rowOff>209550</xdr:rowOff>
                  </from>
                  <to>
                    <xdr:col>0</xdr:col>
                    <xdr:colOff>228600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1" r:id="rId7" name="Check Box 3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25</xdr:row>
                    <xdr:rowOff>219075</xdr:rowOff>
                  </from>
                  <to>
                    <xdr:col>0</xdr:col>
                    <xdr:colOff>228600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2" r:id="rId8" name="Check Box 4">
              <controlPr defaultSize="0" autoFill="0" autoLine="0" autoPict="0">
                <anchor moveWithCells="1" sizeWithCells="1">
                  <from>
                    <xdr:col>0</xdr:col>
                    <xdr:colOff>19050</xdr:colOff>
                    <xdr:row>31</xdr:row>
                    <xdr:rowOff>0</xdr:rowOff>
                  </from>
                  <to>
                    <xdr:col>0</xdr:col>
                    <xdr:colOff>247650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3" r:id="rId9" name="Check Box 5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28</xdr:row>
                    <xdr:rowOff>219075</xdr:rowOff>
                  </from>
                  <to>
                    <xdr:col>0</xdr:col>
                    <xdr:colOff>228600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4" r:id="rId10" name="Check Box 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27</xdr:row>
                    <xdr:rowOff>219075</xdr:rowOff>
                  </from>
                  <to>
                    <xdr:col>0</xdr:col>
                    <xdr:colOff>228600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5" r:id="rId11" name="Check Box 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50</xdr:row>
                    <xdr:rowOff>219075</xdr:rowOff>
                  </from>
                  <to>
                    <xdr:col>0</xdr:col>
                    <xdr:colOff>228600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6" r:id="rId12" name="Check Box 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0</xdr:col>
                    <xdr:colOff>228600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7" r:id="rId13" name="Check Box 9">
              <controlPr defaultSize="0" autoFill="0" autoLine="0" autoPict="0">
                <anchor moveWithCells="1" sizeWithCells="1">
                  <from>
                    <xdr:col>0</xdr:col>
                    <xdr:colOff>9525</xdr:colOff>
                    <xdr:row>53</xdr:row>
                    <xdr:rowOff>0</xdr:rowOff>
                  </from>
                  <to>
                    <xdr:col>0</xdr:col>
                    <xdr:colOff>238125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8" r:id="rId14" name="Check Box 10">
              <controlPr defaultSize="0" autoFill="0" autoLine="0" autoPict="0">
                <anchor moveWithCells="1" sizeWithCells="1">
                  <from>
                    <xdr:col>11</xdr:col>
                    <xdr:colOff>28575</xdr:colOff>
                    <xdr:row>29</xdr:row>
                    <xdr:rowOff>209550</xdr:rowOff>
                  </from>
                  <to>
                    <xdr:col>11</xdr:col>
                    <xdr:colOff>257175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9" r:id="rId15" name="Check Box 11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29</xdr:row>
                    <xdr:rowOff>219075</xdr:rowOff>
                  </from>
                  <to>
                    <xdr:col>12</xdr:col>
                    <xdr:colOff>323850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0" r:id="rId16" name="Check Box 12">
              <controlPr defaultSize="0" autoFill="0" autoLine="0" autoPict="0">
                <anchor moveWithCells="1" sizeWithCells="1">
                  <from>
                    <xdr:col>11</xdr:col>
                    <xdr:colOff>38100</xdr:colOff>
                    <xdr:row>30</xdr:row>
                    <xdr:rowOff>219075</xdr:rowOff>
                  </from>
                  <to>
                    <xdr:col>11</xdr:col>
                    <xdr:colOff>266700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1" r:id="rId17" name="Check Box 13">
              <controlPr defaultSize="0" autoFill="0" autoLine="0" autoPict="0">
                <anchor moveWithCells="1" sizeWithCells="1">
                  <from>
                    <xdr:col>11</xdr:col>
                    <xdr:colOff>47625</xdr:colOff>
                    <xdr:row>31</xdr:row>
                    <xdr:rowOff>228600</xdr:rowOff>
                  </from>
                  <to>
                    <xdr:col>11</xdr:col>
                    <xdr:colOff>276225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2" r:id="rId18" name="Check Box 14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31</xdr:row>
                    <xdr:rowOff>219075</xdr:rowOff>
                  </from>
                  <to>
                    <xdr:col>12</xdr:col>
                    <xdr:colOff>323850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3" r:id="rId19" name="Check Box 15">
              <controlPr defaultSize="0" autoFill="0" autoLine="0" autoPict="0">
                <anchor moveWithCells="1" sizeWithCells="1">
                  <from>
                    <xdr:col>12</xdr:col>
                    <xdr:colOff>95250</xdr:colOff>
                    <xdr:row>30</xdr:row>
                    <xdr:rowOff>219075</xdr:rowOff>
                  </from>
                  <to>
                    <xdr:col>12</xdr:col>
                    <xdr:colOff>323850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4" r:id="rId20" name="Check Box 16">
              <controlPr defaultSize="0" autoFill="0" autoLine="0" autoPict="0">
                <anchor moveWithCells="1" sizeWithCells="1">
                  <from>
                    <xdr:col>7</xdr:col>
                    <xdr:colOff>95250</xdr:colOff>
                    <xdr:row>38</xdr:row>
                    <xdr:rowOff>219075</xdr:rowOff>
                  </from>
                  <to>
                    <xdr:col>7</xdr:col>
                    <xdr:colOff>323850</xdr:colOff>
                    <xdr:row>40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K423"/>
  <sheetViews>
    <sheetView zoomScale="150" zoomScaleNormal="150" workbookViewId="0">
      <selection activeCell="G14" sqref="G14:K14"/>
    </sheetView>
  </sheetViews>
  <sheetFormatPr defaultRowHeight="15" x14ac:dyDescent="0.25"/>
  <cols>
    <col min="4" max="5" width="3.28515625" customWidth="1"/>
    <col min="6" max="6" width="3.140625" customWidth="1"/>
  </cols>
  <sheetData>
    <row r="1" spans="1:11" ht="15" customHeight="1" x14ac:dyDescent="0.25">
      <c r="A1" s="635" t="s">
        <v>463</v>
      </c>
      <c r="B1" s="635"/>
      <c r="C1" s="635"/>
      <c r="D1" s="635"/>
      <c r="E1" s="635"/>
      <c r="F1" s="635"/>
      <c r="G1" s="635"/>
      <c r="H1" s="636" t="s">
        <v>335</v>
      </c>
      <c r="I1" s="637">
        <f>'[3]Purchase Agreement'!$B$18</f>
        <v>0</v>
      </c>
      <c r="J1" s="637"/>
      <c r="K1" s="302"/>
    </row>
    <row r="2" spans="1:11" ht="15" customHeight="1" x14ac:dyDescent="0.25">
      <c r="A2" s="635"/>
      <c r="B2" s="635"/>
      <c r="C2" s="635"/>
      <c r="D2" s="635"/>
      <c r="E2" s="635"/>
      <c r="F2" s="635"/>
      <c r="G2" s="635"/>
      <c r="H2" s="636"/>
      <c r="I2" s="637"/>
      <c r="J2" s="637"/>
      <c r="K2" s="302"/>
    </row>
    <row r="3" spans="1:11" x14ac:dyDescent="0.25">
      <c r="B3" s="303" t="s">
        <v>314</v>
      </c>
      <c r="C3" s="303" t="s">
        <v>313</v>
      </c>
      <c r="D3" s="638" t="s">
        <v>312</v>
      </c>
      <c r="E3" s="638"/>
      <c r="F3" s="638"/>
      <c r="G3" s="638"/>
      <c r="H3" s="639" t="s">
        <v>464</v>
      </c>
      <c r="I3" s="639"/>
      <c r="J3" s="109"/>
      <c r="K3" s="109"/>
    </row>
    <row r="4" spans="1:11" x14ac:dyDescent="0.25">
      <c r="A4" s="304" t="s">
        <v>465</v>
      </c>
      <c r="B4" s="305">
        <f>'[3]Purchase Agreement'!C18</f>
        <v>0</v>
      </c>
      <c r="C4" s="306">
        <f>'[3]Purchase Agreement'!D18</f>
        <v>0</v>
      </c>
      <c r="D4" s="640">
        <f>'[3]Purchase Agreement'!E18</f>
        <v>0</v>
      </c>
      <c r="E4" s="640"/>
      <c r="F4" s="640"/>
      <c r="G4" s="640"/>
      <c r="H4" s="641">
        <f>'[3]Purchase Agreement'!I18</f>
        <v>0</v>
      </c>
      <c r="I4" s="641"/>
      <c r="J4" s="641"/>
      <c r="K4" s="641"/>
    </row>
    <row r="5" spans="1:11" x14ac:dyDescent="0.25">
      <c r="A5" s="304" t="s">
        <v>466</v>
      </c>
      <c r="B5" s="305">
        <f>'[3]Purchase Agreement'!C19</f>
        <v>0</v>
      </c>
      <c r="C5" s="306">
        <f>'[3]Purchase Agreement'!D19</f>
        <v>0</v>
      </c>
      <c r="D5" s="640">
        <f>'[3]Purchase Agreement'!E19</f>
        <v>0</v>
      </c>
      <c r="E5" s="640"/>
      <c r="F5" s="640"/>
      <c r="G5" s="640"/>
      <c r="H5" s="641">
        <f>'[3]Purchase Agreement'!I19</f>
        <v>0</v>
      </c>
      <c r="I5" s="641"/>
      <c r="J5" s="641"/>
      <c r="K5" s="641"/>
    </row>
    <row r="6" spans="1:11" x14ac:dyDescent="0.25">
      <c r="A6" s="304" t="s">
        <v>467</v>
      </c>
      <c r="B6" s="305">
        <f>'[3]Purchase Agreement'!C21</f>
        <v>0</v>
      </c>
      <c r="C6" s="306">
        <f>'[3]Purchase Agreement'!D21</f>
        <v>0</v>
      </c>
      <c r="D6" s="640">
        <f>'[3]Purchase Agreement'!E21</f>
        <v>0</v>
      </c>
      <c r="E6" s="640"/>
      <c r="F6" s="640"/>
      <c r="G6" s="640"/>
      <c r="H6" s="641">
        <f>'[3]Purchase Agreement'!$I$21</f>
        <v>0</v>
      </c>
      <c r="I6" s="641"/>
      <c r="J6" s="641"/>
      <c r="K6" s="641"/>
    </row>
    <row r="7" spans="1:11" ht="15" customHeight="1" x14ac:dyDescent="0.25">
      <c r="A7" s="304" t="s">
        <v>468</v>
      </c>
      <c r="B7" s="305">
        <f>'[3]Purchase Agreement'!C20</f>
        <v>0</v>
      </c>
      <c r="C7" s="306">
        <f>'[3]Purchase Agreement'!D20</f>
        <v>0</v>
      </c>
      <c r="D7" s="640">
        <f>'[3]Purchase Agreement'!E20</f>
        <v>0</v>
      </c>
      <c r="E7" s="640"/>
      <c r="F7" s="640"/>
      <c r="G7" s="640"/>
      <c r="H7" s="641">
        <f>'[3]Purchase Agreement'!$I$20</f>
        <v>0</v>
      </c>
      <c r="I7" s="641"/>
      <c r="J7" s="641"/>
      <c r="K7" s="641"/>
    </row>
    <row r="8" spans="1:11" x14ac:dyDescent="0.25">
      <c r="A8" s="304" t="s">
        <v>469</v>
      </c>
      <c r="C8" s="388" t="str">
        <f>'[3]Purchase Agreement'!$B$5</f>
        <v>Kevin Holland</v>
      </c>
      <c r="D8" s="388"/>
      <c r="E8" s="388"/>
      <c r="F8" s="388"/>
      <c r="G8" s="388"/>
      <c r="H8" s="388"/>
      <c r="I8" s="388"/>
      <c r="J8" s="388"/>
      <c r="K8" s="388"/>
    </row>
    <row r="9" spans="1:11" x14ac:dyDescent="0.25">
      <c r="A9" s="304" t="s">
        <v>470</v>
      </c>
      <c r="C9" s="642"/>
      <c r="D9" s="642"/>
      <c r="E9" s="642"/>
      <c r="F9" s="642"/>
      <c r="G9" s="642"/>
      <c r="H9" s="642"/>
      <c r="I9" s="642"/>
      <c r="J9" s="642"/>
      <c r="K9" s="642"/>
    </row>
    <row r="10" spans="1:11" x14ac:dyDescent="0.25">
      <c r="A10" s="643"/>
      <c r="B10" s="643"/>
      <c r="C10" s="643"/>
      <c r="D10" s="643"/>
      <c r="E10" s="643"/>
      <c r="F10" s="643"/>
      <c r="G10" s="643"/>
      <c r="H10" s="643"/>
      <c r="I10" s="643"/>
      <c r="J10" s="643"/>
      <c r="K10" s="643"/>
    </row>
    <row r="11" spans="1:11" x14ac:dyDescent="0.25">
      <c r="A11" s="644"/>
      <c r="B11" s="644"/>
      <c r="C11" s="644"/>
      <c r="D11" s="644"/>
      <c r="E11" s="644"/>
      <c r="F11" s="644"/>
      <c r="G11" s="644"/>
      <c r="H11" s="644"/>
      <c r="I11" s="644"/>
      <c r="J11" s="644"/>
      <c r="K11" s="644"/>
    </row>
    <row r="12" spans="1:11" x14ac:dyDescent="0.25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</row>
    <row r="13" spans="1:11" x14ac:dyDescent="0.25">
      <c r="A13" s="645" t="s">
        <v>471</v>
      </c>
      <c r="B13" s="645"/>
      <c r="C13" s="645"/>
      <c r="D13" s="307" t="s">
        <v>472</v>
      </c>
      <c r="E13" s="307" t="s">
        <v>473</v>
      </c>
      <c r="F13" s="308" t="s">
        <v>474</v>
      </c>
      <c r="G13" s="646" t="s">
        <v>475</v>
      </c>
      <c r="H13" s="646"/>
      <c r="I13" s="646"/>
      <c r="J13" s="646"/>
      <c r="K13" s="646"/>
    </row>
    <row r="14" spans="1:11" x14ac:dyDescent="0.25">
      <c r="A14" s="647" t="s">
        <v>476</v>
      </c>
      <c r="B14" s="647"/>
      <c r="C14" s="647"/>
      <c r="D14" s="309"/>
      <c r="E14" s="310"/>
      <c r="F14" s="310"/>
      <c r="G14" s="643"/>
      <c r="H14" s="643"/>
      <c r="I14" s="643"/>
      <c r="J14" s="643"/>
      <c r="K14" s="643"/>
    </row>
    <row r="15" spans="1:11" x14ac:dyDescent="0.25">
      <c r="A15" s="647" t="s">
        <v>477</v>
      </c>
      <c r="B15" s="647"/>
      <c r="C15" s="647"/>
      <c r="D15" s="309"/>
      <c r="E15" s="310"/>
      <c r="F15" s="310"/>
      <c r="G15" s="643"/>
      <c r="H15" s="643"/>
      <c r="I15" s="643"/>
      <c r="J15" s="643"/>
      <c r="K15" s="643"/>
    </row>
    <row r="16" spans="1:11" x14ac:dyDescent="0.25">
      <c r="A16" s="647" t="s">
        <v>478</v>
      </c>
      <c r="B16" s="647"/>
      <c r="C16" s="647"/>
      <c r="D16" s="309"/>
      <c r="E16" s="310"/>
      <c r="F16" s="310"/>
      <c r="G16" s="643"/>
      <c r="H16" s="643"/>
      <c r="I16" s="643"/>
      <c r="J16" s="643"/>
      <c r="K16" s="643"/>
    </row>
    <row r="17" spans="1:11" x14ac:dyDescent="0.25">
      <c r="A17" s="647" t="s">
        <v>479</v>
      </c>
      <c r="B17" s="647"/>
      <c r="C17" s="647"/>
      <c r="D17" s="311"/>
      <c r="E17" s="312"/>
      <c r="F17" s="312"/>
      <c r="G17" s="644"/>
      <c r="H17" s="644"/>
      <c r="I17" s="644"/>
      <c r="J17" s="644"/>
      <c r="K17" s="644"/>
    </row>
    <row r="18" spans="1:11" x14ac:dyDescent="0.25">
      <c r="A18" s="647" t="s">
        <v>480</v>
      </c>
      <c r="B18" s="647"/>
      <c r="C18" s="647"/>
      <c r="D18" s="309"/>
      <c r="E18" s="310"/>
      <c r="F18" s="310"/>
      <c r="G18" s="643"/>
      <c r="H18" s="643"/>
      <c r="I18" s="643"/>
      <c r="J18" s="643"/>
      <c r="K18" s="643"/>
    </row>
    <row r="19" spans="1:11" x14ac:dyDescent="0.25">
      <c r="A19" s="647" t="s">
        <v>481</v>
      </c>
      <c r="B19" s="647"/>
      <c r="C19" s="647"/>
      <c r="D19" s="309"/>
      <c r="E19" s="310"/>
      <c r="F19" s="310"/>
      <c r="G19" s="643"/>
      <c r="H19" s="643"/>
      <c r="I19" s="643"/>
      <c r="J19" s="643"/>
      <c r="K19" s="643"/>
    </row>
    <row r="20" spans="1:11" x14ac:dyDescent="0.25">
      <c r="A20" s="647" t="s">
        <v>482</v>
      </c>
      <c r="B20" s="647"/>
      <c r="C20" s="647"/>
      <c r="D20" s="311"/>
      <c r="E20" s="312"/>
      <c r="F20" s="312"/>
      <c r="G20" s="643"/>
      <c r="H20" s="643"/>
      <c r="I20" s="643"/>
      <c r="J20" s="643"/>
      <c r="K20" s="643"/>
    </row>
    <row r="21" spans="1:11" x14ac:dyDescent="0.25">
      <c r="A21" s="313" t="s">
        <v>483</v>
      </c>
      <c r="B21" s="313"/>
      <c r="C21" s="314" t="s">
        <v>484</v>
      </c>
      <c r="D21" s="643" t="s">
        <v>485</v>
      </c>
      <c r="E21" s="643"/>
      <c r="F21" s="643"/>
      <c r="G21" s="109" t="s">
        <v>486</v>
      </c>
      <c r="H21" s="109" t="s">
        <v>487</v>
      </c>
      <c r="I21" s="109" t="s">
        <v>488</v>
      </c>
      <c r="J21" s="109" t="s">
        <v>489</v>
      </c>
      <c r="K21" s="109" t="s">
        <v>490</v>
      </c>
    </row>
    <row r="22" spans="1:11" x14ac:dyDescent="0.25">
      <c r="A22" s="647" t="s">
        <v>491</v>
      </c>
      <c r="B22" s="647"/>
      <c r="C22" s="647"/>
      <c r="D22" s="309"/>
      <c r="E22" s="310"/>
      <c r="F22" s="310"/>
      <c r="G22" s="643"/>
      <c r="H22" s="643"/>
      <c r="I22" s="643"/>
      <c r="J22" s="643"/>
      <c r="K22" s="643"/>
    </row>
    <row r="23" spans="1:11" x14ac:dyDescent="0.25">
      <c r="A23" s="647" t="s">
        <v>492</v>
      </c>
      <c r="B23" s="647"/>
      <c r="C23" s="647"/>
      <c r="D23" s="309"/>
      <c r="E23" s="310"/>
      <c r="F23" s="310"/>
      <c r="G23" s="643"/>
      <c r="H23" s="643"/>
      <c r="I23" s="643"/>
      <c r="J23" s="643"/>
      <c r="K23" s="643"/>
    </row>
    <row r="24" spans="1:11" x14ac:dyDescent="0.25">
      <c r="A24" s="647" t="s">
        <v>493</v>
      </c>
      <c r="B24" s="647"/>
      <c r="C24" s="647"/>
      <c r="D24" s="309"/>
      <c r="E24" s="310"/>
      <c r="F24" s="310"/>
      <c r="G24" s="643"/>
      <c r="H24" s="643"/>
      <c r="I24" s="643"/>
      <c r="J24" s="643"/>
      <c r="K24" s="643"/>
    </row>
    <row r="25" spans="1:11" x14ac:dyDescent="0.25">
      <c r="A25" s="647" t="s">
        <v>494</v>
      </c>
      <c r="B25" s="647"/>
      <c r="C25" s="647"/>
      <c r="D25" s="309"/>
      <c r="E25" s="310"/>
      <c r="F25" s="310"/>
      <c r="G25" s="643"/>
      <c r="H25" s="643"/>
      <c r="I25" s="643"/>
      <c r="J25" s="643"/>
      <c r="K25" s="643"/>
    </row>
    <row r="26" spans="1:11" x14ac:dyDescent="0.25">
      <c r="A26" s="647" t="s">
        <v>495</v>
      </c>
      <c r="B26" s="647"/>
      <c r="C26" s="647"/>
      <c r="D26" s="309"/>
      <c r="E26" s="310"/>
      <c r="F26" s="310"/>
      <c r="G26" s="643"/>
      <c r="H26" s="643"/>
      <c r="I26" s="643"/>
      <c r="J26" s="643"/>
      <c r="K26" s="643"/>
    </row>
    <row r="27" spans="1:11" x14ac:dyDescent="0.25">
      <c r="A27" s="304" t="s">
        <v>496</v>
      </c>
      <c r="D27" s="315"/>
      <c r="E27" s="315"/>
      <c r="F27" s="315"/>
    </row>
    <row r="28" spans="1:11" x14ac:dyDescent="0.25">
      <c r="A28" s="647" t="s">
        <v>497</v>
      </c>
      <c r="B28" s="647"/>
      <c r="C28" s="647"/>
      <c r="D28" s="309"/>
      <c r="E28" s="310"/>
      <c r="F28" s="310"/>
      <c r="G28" s="643"/>
      <c r="H28" s="643"/>
      <c r="I28" s="643"/>
      <c r="J28" s="643"/>
      <c r="K28" s="643"/>
    </row>
    <row r="29" spans="1:11" x14ac:dyDescent="0.25">
      <c r="A29" s="647" t="s">
        <v>498</v>
      </c>
      <c r="B29" s="647"/>
      <c r="C29" s="647"/>
      <c r="D29" s="309"/>
      <c r="E29" s="310"/>
      <c r="F29" s="310"/>
      <c r="G29" s="643"/>
      <c r="H29" s="643"/>
      <c r="I29" s="643"/>
      <c r="J29" s="643"/>
      <c r="K29" s="643"/>
    </row>
    <row r="30" spans="1:11" x14ac:dyDescent="0.25">
      <c r="A30" s="647" t="s">
        <v>499</v>
      </c>
      <c r="B30" s="647"/>
      <c r="C30" s="647"/>
      <c r="D30" s="309"/>
      <c r="E30" s="310"/>
      <c r="F30" s="310"/>
      <c r="G30" s="643"/>
      <c r="H30" s="643"/>
      <c r="I30" s="643"/>
      <c r="J30" s="643"/>
      <c r="K30" s="643"/>
    </row>
    <row r="31" spans="1:11" x14ac:dyDescent="0.25">
      <c r="A31" s="647" t="s">
        <v>500</v>
      </c>
      <c r="B31" s="647"/>
      <c r="C31" s="647"/>
      <c r="D31" s="309"/>
      <c r="E31" s="310"/>
      <c r="F31" s="310"/>
      <c r="G31" s="643"/>
      <c r="H31" s="643"/>
      <c r="I31" s="643"/>
      <c r="J31" s="643"/>
      <c r="K31" s="643"/>
    </row>
    <row r="32" spans="1:11" x14ac:dyDescent="0.25">
      <c r="A32" s="647" t="s">
        <v>501</v>
      </c>
      <c r="B32" s="647"/>
      <c r="C32" s="647"/>
      <c r="D32" s="309"/>
      <c r="E32" s="310"/>
      <c r="F32" s="310"/>
      <c r="G32" s="643"/>
      <c r="H32" s="643"/>
      <c r="I32" s="643"/>
      <c r="J32" s="643"/>
      <c r="K32" s="643"/>
    </row>
    <row r="33" spans="1:11" x14ac:dyDescent="0.25">
      <c r="A33" s="647" t="s">
        <v>502</v>
      </c>
      <c r="B33" s="647"/>
      <c r="C33" s="647"/>
      <c r="D33" s="309"/>
      <c r="E33" s="310"/>
      <c r="F33" s="310"/>
      <c r="G33" s="643"/>
      <c r="H33" s="643"/>
      <c r="I33" s="643"/>
      <c r="J33" s="643"/>
      <c r="K33" s="643"/>
    </row>
    <row r="34" spans="1:11" x14ac:dyDescent="0.25">
      <c r="A34" s="647" t="s">
        <v>503</v>
      </c>
      <c r="B34" s="647"/>
      <c r="C34" s="647"/>
      <c r="D34" s="309"/>
      <c r="E34" s="310"/>
      <c r="F34" s="310"/>
      <c r="G34" s="643"/>
      <c r="H34" s="643"/>
      <c r="I34" s="643"/>
      <c r="J34" s="643"/>
      <c r="K34" s="643"/>
    </row>
    <row r="35" spans="1:11" x14ac:dyDescent="0.25">
      <c r="A35" s="647" t="s">
        <v>504</v>
      </c>
      <c r="B35" s="647"/>
      <c r="C35" s="647"/>
      <c r="D35" s="309"/>
      <c r="E35" s="310"/>
      <c r="F35" s="310"/>
      <c r="G35" s="643"/>
      <c r="H35" s="643"/>
      <c r="I35" s="643"/>
      <c r="J35" s="643"/>
      <c r="K35" s="643"/>
    </row>
    <row r="36" spans="1:11" x14ac:dyDescent="0.25">
      <c r="A36" s="647" t="s">
        <v>505</v>
      </c>
      <c r="B36" s="647"/>
      <c r="C36" s="647"/>
      <c r="D36" s="309"/>
      <c r="E36" s="310"/>
      <c r="F36" s="310"/>
      <c r="G36" s="643"/>
      <c r="H36" s="643"/>
      <c r="I36" s="643"/>
      <c r="J36" s="643"/>
      <c r="K36" s="643"/>
    </row>
    <row r="37" spans="1:11" x14ac:dyDescent="0.25">
      <c r="A37" s="647" t="s">
        <v>506</v>
      </c>
      <c r="B37" s="647"/>
      <c r="C37" s="647"/>
      <c r="D37" s="309"/>
      <c r="E37" s="310"/>
      <c r="F37" s="310"/>
      <c r="G37" s="643"/>
      <c r="H37" s="643"/>
      <c r="I37" s="643"/>
      <c r="J37" s="643"/>
      <c r="K37" s="643"/>
    </row>
    <row r="38" spans="1:11" x14ac:dyDescent="0.25">
      <c r="A38" s="647" t="s">
        <v>507</v>
      </c>
      <c r="B38" s="647"/>
      <c r="C38" s="647"/>
      <c r="D38" s="309"/>
      <c r="E38" s="310"/>
      <c r="F38" s="310"/>
      <c r="G38" s="643"/>
      <c r="H38" s="643"/>
      <c r="I38" s="643"/>
      <c r="J38" s="643"/>
      <c r="K38" s="643"/>
    </row>
    <row r="39" spans="1:11" x14ac:dyDescent="0.25">
      <c r="A39" s="647" t="s">
        <v>508</v>
      </c>
      <c r="B39" s="647"/>
      <c r="C39" s="647"/>
      <c r="D39" s="309"/>
      <c r="E39" s="310"/>
      <c r="F39" s="310"/>
      <c r="G39" s="643"/>
      <c r="H39" s="643"/>
      <c r="I39" s="643"/>
      <c r="J39" s="643"/>
      <c r="K39" s="643"/>
    </row>
    <row r="40" spans="1:11" x14ac:dyDescent="0.25">
      <c r="A40" s="647" t="s">
        <v>509</v>
      </c>
      <c r="B40" s="647"/>
      <c r="C40" s="647"/>
      <c r="D40" s="309"/>
      <c r="E40" s="310"/>
      <c r="F40" s="310"/>
      <c r="G40" s="643"/>
      <c r="H40" s="643"/>
      <c r="I40" s="643"/>
      <c r="J40" s="643"/>
      <c r="K40" s="643"/>
    </row>
    <row r="41" spans="1:11" x14ac:dyDescent="0.25">
      <c r="A41" s="647" t="s">
        <v>510</v>
      </c>
      <c r="B41" s="647"/>
      <c r="C41" s="647"/>
      <c r="D41" s="309"/>
      <c r="E41" s="310"/>
      <c r="F41" s="310"/>
      <c r="G41" s="643"/>
      <c r="H41" s="643"/>
      <c r="I41" s="643"/>
      <c r="J41" s="643"/>
      <c r="K41" s="643"/>
    </row>
    <row r="42" spans="1:11" x14ac:dyDescent="0.25">
      <c r="A42" s="647" t="s">
        <v>511</v>
      </c>
      <c r="B42" s="647"/>
      <c r="C42" s="647"/>
      <c r="D42" s="316"/>
      <c r="E42" s="317"/>
      <c r="F42" s="317"/>
      <c r="G42" s="650"/>
      <c r="H42" s="650"/>
      <c r="I42" s="650"/>
      <c r="J42" s="650"/>
      <c r="K42" s="650"/>
    </row>
    <row r="43" spans="1:11" x14ac:dyDescent="0.25">
      <c r="A43" s="648" t="s">
        <v>512</v>
      </c>
      <c r="B43" s="648"/>
      <c r="C43" s="648"/>
      <c r="D43" s="318"/>
      <c r="E43" s="318"/>
      <c r="F43" s="318"/>
      <c r="G43" s="649"/>
      <c r="H43" s="649"/>
      <c r="I43" s="649"/>
      <c r="J43" s="649"/>
      <c r="K43" s="649"/>
    </row>
    <row r="44" spans="1:11" x14ac:dyDescent="0.25">
      <c r="A44" s="647" t="s">
        <v>513</v>
      </c>
      <c r="B44" s="647"/>
      <c r="C44" s="647"/>
      <c r="D44" s="309"/>
      <c r="E44" s="310"/>
      <c r="F44" s="310"/>
      <c r="G44" s="643"/>
      <c r="H44" s="643"/>
      <c r="I44" s="643"/>
      <c r="J44" s="643"/>
      <c r="K44" s="643"/>
    </row>
    <row r="45" spans="1:11" x14ac:dyDescent="0.25">
      <c r="A45" s="647" t="s">
        <v>514</v>
      </c>
      <c r="B45" s="647"/>
      <c r="C45" s="647"/>
      <c r="D45" s="309"/>
      <c r="E45" s="310"/>
      <c r="F45" s="310"/>
      <c r="G45" s="643"/>
      <c r="H45" s="643"/>
      <c r="I45" s="643"/>
      <c r="J45" s="643"/>
      <c r="K45" s="643"/>
    </row>
    <row r="46" spans="1:11" x14ac:dyDescent="0.25">
      <c r="A46" s="647" t="s">
        <v>515</v>
      </c>
      <c r="B46" s="647"/>
      <c r="C46" s="647"/>
      <c r="D46" s="309"/>
      <c r="E46" s="310"/>
      <c r="F46" s="310"/>
      <c r="G46" s="643"/>
      <c r="H46" s="643"/>
      <c r="I46" s="643"/>
      <c r="J46" s="643"/>
      <c r="K46" s="643"/>
    </row>
    <row r="47" spans="1:11" x14ac:dyDescent="0.25">
      <c r="A47" s="647" t="s">
        <v>516</v>
      </c>
      <c r="B47" s="647"/>
      <c r="C47" s="647"/>
      <c r="D47" s="309"/>
      <c r="E47" s="310"/>
      <c r="F47" s="310"/>
      <c r="G47" s="643"/>
      <c r="H47" s="643"/>
      <c r="I47" s="643"/>
      <c r="J47" s="643"/>
      <c r="K47" s="643"/>
    </row>
    <row r="48" spans="1:11" x14ac:dyDescent="0.25">
      <c r="A48" s="647" t="s">
        <v>517</v>
      </c>
      <c r="B48" s="647"/>
      <c r="C48" s="647"/>
      <c r="D48" s="309"/>
      <c r="E48" s="310"/>
      <c r="F48" s="310"/>
      <c r="G48" s="643"/>
      <c r="H48" s="643"/>
      <c r="I48" s="643"/>
      <c r="J48" s="643"/>
      <c r="K48" s="643"/>
    </row>
    <row r="49" spans="1:11" x14ac:dyDescent="0.25">
      <c r="A49" s="647" t="s">
        <v>518</v>
      </c>
      <c r="B49" s="647"/>
      <c r="C49" s="647"/>
      <c r="D49" s="309"/>
      <c r="E49" s="310"/>
      <c r="F49" s="310"/>
      <c r="G49" s="643"/>
      <c r="H49" s="643"/>
      <c r="I49" s="643"/>
      <c r="J49" s="643"/>
      <c r="K49" s="643"/>
    </row>
    <row r="50" spans="1:11" x14ac:dyDescent="0.25">
      <c r="A50" s="647" t="s">
        <v>519</v>
      </c>
      <c r="B50" s="647"/>
      <c r="C50" s="647"/>
      <c r="D50" s="309"/>
      <c r="E50" s="310"/>
      <c r="F50" s="310"/>
      <c r="G50" s="643"/>
      <c r="H50" s="643"/>
      <c r="I50" s="643"/>
      <c r="J50" s="643"/>
      <c r="K50" s="643"/>
    </row>
    <row r="51" spans="1:11" x14ac:dyDescent="0.25">
      <c r="A51" s="647" t="s">
        <v>520</v>
      </c>
      <c r="B51" s="647"/>
      <c r="C51" s="647"/>
      <c r="D51" s="309"/>
      <c r="E51" s="310"/>
      <c r="F51" s="310"/>
      <c r="G51" s="643"/>
      <c r="H51" s="643"/>
      <c r="I51" s="643"/>
      <c r="J51" s="643"/>
      <c r="K51" s="643"/>
    </row>
    <row r="52" spans="1:11" x14ac:dyDescent="0.25">
      <c r="A52" s="647" t="s">
        <v>521</v>
      </c>
      <c r="B52" s="647"/>
      <c r="C52" s="647"/>
      <c r="D52" s="309"/>
      <c r="E52" s="310"/>
      <c r="F52" s="310"/>
      <c r="G52" s="643"/>
      <c r="H52" s="643"/>
      <c r="I52" s="643"/>
      <c r="J52" s="643"/>
      <c r="K52" s="643"/>
    </row>
    <row r="53" spans="1:11" x14ac:dyDescent="0.25">
      <c r="A53" s="647" t="s">
        <v>522</v>
      </c>
      <c r="B53" s="647"/>
      <c r="C53" s="647"/>
      <c r="D53" s="309"/>
      <c r="E53" s="310"/>
      <c r="F53" s="310"/>
      <c r="G53" s="643"/>
      <c r="H53" s="643"/>
      <c r="I53" s="643"/>
      <c r="J53" s="643"/>
      <c r="K53" s="643"/>
    </row>
    <row r="54" spans="1:11" x14ac:dyDescent="0.25">
      <c r="A54" s="647" t="s">
        <v>523</v>
      </c>
      <c r="B54" s="647"/>
      <c r="C54" s="647"/>
      <c r="D54" s="309"/>
      <c r="E54" s="310"/>
      <c r="F54" s="310"/>
      <c r="G54" s="643"/>
      <c r="H54" s="643"/>
      <c r="I54" s="643"/>
      <c r="J54" s="643"/>
      <c r="K54" s="643"/>
    </row>
    <row r="55" spans="1:11" x14ac:dyDescent="0.25">
      <c r="A55" s="647" t="s">
        <v>524</v>
      </c>
      <c r="B55" s="647"/>
      <c r="C55" s="647"/>
      <c r="D55" s="309"/>
      <c r="E55" s="310"/>
      <c r="F55" s="310"/>
      <c r="G55" s="643"/>
      <c r="H55" s="643"/>
      <c r="I55" s="643"/>
      <c r="J55" s="643"/>
      <c r="K55" s="643"/>
    </row>
    <row r="56" spans="1:11" x14ac:dyDescent="0.25">
      <c r="A56" s="313"/>
      <c r="B56" s="313"/>
      <c r="C56" s="313"/>
      <c r="D56" s="319"/>
      <c r="E56" s="319"/>
      <c r="F56" s="319"/>
      <c r="G56" s="96"/>
      <c r="H56" s="96"/>
      <c r="I56" s="96"/>
      <c r="J56" s="96"/>
      <c r="K56" s="96"/>
    </row>
    <row r="57" spans="1:11" x14ac:dyDescent="0.25">
      <c r="A57" s="645" t="s">
        <v>525</v>
      </c>
      <c r="B57" s="645"/>
      <c r="C57" s="645"/>
      <c r="D57" s="319"/>
      <c r="E57" s="319"/>
      <c r="F57" s="319"/>
      <c r="G57" s="650"/>
      <c r="H57" s="650"/>
      <c r="I57" s="650"/>
      <c r="J57" s="650"/>
      <c r="K57" s="650"/>
    </row>
    <row r="58" spans="1:11" x14ac:dyDescent="0.25">
      <c r="A58" s="314"/>
      <c r="B58" s="314"/>
      <c r="C58" s="320"/>
      <c r="D58" s="321"/>
      <c r="E58" s="321"/>
      <c r="F58" s="646" t="s">
        <v>526</v>
      </c>
      <c r="G58" s="646"/>
      <c r="H58" s="646"/>
      <c r="I58" s="646"/>
      <c r="J58" s="646"/>
      <c r="K58" s="646"/>
    </row>
    <row r="59" spans="1:11" x14ac:dyDescent="0.25">
      <c r="A59" s="651" t="s">
        <v>527</v>
      </c>
      <c r="B59" s="651"/>
      <c r="C59" s="651"/>
      <c r="D59" s="651"/>
      <c r="E59" s="651"/>
      <c r="F59" s="651"/>
      <c r="G59" s="651"/>
      <c r="H59" s="651"/>
      <c r="I59" s="651"/>
      <c r="J59" s="651"/>
      <c r="K59" s="651"/>
    </row>
    <row r="60" spans="1:11" x14ac:dyDescent="0.25">
      <c r="A60" s="651"/>
      <c r="B60" s="651"/>
      <c r="C60" s="651"/>
      <c r="D60" s="651"/>
      <c r="E60" s="651"/>
      <c r="F60" s="651"/>
      <c r="G60" s="651"/>
      <c r="H60" s="651"/>
      <c r="I60" s="651"/>
      <c r="J60" s="651"/>
      <c r="K60" s="651"/>
    </row>
    <row r="61" spans="1:11" x14ac:dyDescent="0.25">
      <c r="A61" s="652"/>
      <c r="B61" s="652"/>
      <c r="C61" s="652"/>
      <c r="D61" s="652"/>
      <c r="E61" s="652"/>
      <c r="F61" s="652"/>
      <c r="G61" s="652"/>
      <c r="H61" s="652"/>
      <c r="I61" s="652"/>
      <c r="J61" s="652"/>
      <c r="K61" s="652"/>
    </row>
    <row r="62" spans="1:11" x14ac:dyDescent="0.25">
      <c r="A62" s="653" t="s">
        <v>528</v>
      </c>
      <c r="B62" s="653"/>
      <c r="C62" s="653"/>
      <c r="D62" s="653"/>
      <c r="E62" s="653"/>
      <c r="F62" s="653"/>
      <c r="G62" s="653"/>
      <c r="H62" s="653"/>
      <c r="I62" s="653"/>
      <c r="J62" s="653"/>
      <c r="K62" s="653"/>
    </row>
    <row r="63" spans="1:11" x14ac:dyDescent="0.25">
      <c r="A63" s="651"/>
      <c r="B63" s="651"/>
      <c r="C63" s="651"/>
      <c r="D63" s="651"/>
      <c r="E63" s="651"/>
      <c r="F63" s="651"/>
      <c r="G63" s="651"/>
      <c r="H63" s="651"/>
      <c r="I63" s="651"/>
      <c r="J63" s="651"/>
      <c r="K63" s="651"/>
    </row>
    <row r="64" spans="1:11" x14ac:dyDescent="0.25">
      <c r="A64" s="652"/>
      <c r="B64" s="652"/>
      <c r="C64" s="652"/>
      <c r="D64" s="652"/>
      <c r="E64" s="652"/>
      <c r="F64" s="652"/>
      <c r="G64" s="652"/>
      <c r="H64" s="652"/>
      <c r="I64" s="652"/>
      <c r="J64" s="652"/>
      <c r="K64" s="652"/>
    </row>
    <row r="65" spans="1:11" x14ac:dyDescent="0.25">
      <c r="A65" s="653" t="s">
        <v>529</v>
      </c>
      <c r="B65" s="653"/>
      <c r="C65" s="653"/>
      <c r="D65" s="653"/>
      <c r="E65" s="653"/>
      <c r="F65" s="653"/>
      <c r="G65" s="653"/>
      <c r="H65" s="653"/>
      <c r="I65" s="653"/>
      <c r="J65" s="653"/>
      <c r="K65" s="653"/>
    </row>
    <row r="66" spans="1:11" x14ac:dyDescent="0.25">
      <c r="A66" s="651"/>
      <c r="B66" s="651"/>
      <c r="C66" s="651"/>
      <c r="D66" s="651"/>
      <c r="E66" s="651"/>
      <c r="F66" s="651"/>
      <c r="G66" s="651"/>
      <c r="H66" s="651"/>
      <c r="I66" s="651"/>
      <c r="J66" s="651"/>
      <c r="K66" s="651"/>
    </row>
    <row r="67" spans="1:11" x14ac:dyDescent="0.25">
      <c r="A67" s="652"/>
      <c r="B67" s="652"/>
      <c r="C67" s="652"/>
      <c r="D67" s="652"/>
      <c r="E67" s="652"/>
      <c r="F67" s="652"/>
      <c r="G67" s="652"/>
      <c r="H67" s="652"/>
      <c r="I67" s="652"/>
      <c r="J67" s="652"/>
      <c r="K67" s="652"/>
    </row>
    <row r="68" spans="1:11" x14ac:dyDescent="0.25">
      <c r="A68" s="653" t="s">
        <v>530</v>
      </c>
      <c r="B68" s="653"/>
      <c r="C68" s="653"/>
      <c r="D68" s="653"/>
      <c r="E68" s="653"/>
      <c r="F68" s="653"/>
      <c r="G68" s="653"/>
      <c r="H68" s="653"/>
      <c r="I68" s="653"/>
      <c r="J68" s="653"/>
      <c r="K68" s="653"/>
    </row>
    <row r="69" spans="1:11" x14ac:dyDescent="0.25">
      <c r="A69" s="651"/>
      <c r="B69" s="651"/>
      <c r="C69" s="651"/>
      <c r="D69" s="651"/>
      <c r="E69" s="651"/>
      <c r="F69" s="651"/>
      <c r="G69" s="651"/>
      <c r="H69" s="651"/>
      <c r="I69" s="651"/>
      <c r="J69" s="651"/>
      <c r="K69" s="651"/>
    </row>
    <row r="70" spans="1:11" x14ac:dyDescent="0.25">
      <c r="A70" s="652"/>
      <c r="B70" s="652"/>
      <c r="C70" s="652"/>
      <c r="D70" s="652"/>
      <c r="E70" s="652"/>
      <c r="F70" s="652"/>
      <c r="G70" s="652"/>
      <c r="H70" s="652"/>
      <c r="I70" s="652"/>
      <c r="J70" s="652"/>
      <c r="K70" s="652"/>
    </row>
    <row r="71" spans="1:11" x14ac:dyDescent="0.25">
      <c r="A71" s="653" t="s">
        <v>531</v>
      </c>
      <c r="B71" s="653"/>
      <c r="C71" s="653"/>
      <c r="D71" s="653"/>
      <c r="E71" s="653"/>
      <c r="F71" s="653"/>
      <c r="G71" s="653"/>
      <c r="H71" s="653"/>
      <c r="I71" s="653"/>
      <c r="J71" s="653"/>
      <c r="K71" s="653"/>
    </row>
    <row r="72" spans="1:11" x14ac:dyDescent="0.25">
      <c r="A72" s="651"/>
      <c r="B72" s="651"/>
      <c r="C72" s="651"/>
      <c r="D72" s="651"/>
      <c r="E72" s="651"/>
      <c r="F72" s="651"/>
      <c r="G72" s="651"/>
      <c r="H72" s="651"/>
      <c r="I72" s="651"/>
      <c r="J72" s="651"/>
      <c r="K72" s="651"/>
    </row>
    <row r="73" spans="1:11" x14ac:dyDescent="0.25">
      <c r="A73" s="652"/>
      <c r="B73" s="652"/>
      <c r="C73" s="652"/>
      <c r="D73" s="652"/>
      <c r="E73" s="652"/>
      <c r="F73" s="652"/>
      <c r="G73" s="652"/>
      <c r="H73" s="652"/>
      <c r="I73" s="652"/>
      <c r="J73" s="652"/>
      <c r="K73" s="652"/>
    </row>
    <row r="74" spans="1:11" x14ac:dyDescent="0.25">
      <c r="A74" s="653" t="s">
        <v>532</v>
      </c>
      <c r="B74" s="653"/>
      <c r="C74" s="653"/>
      <c r="D74" s="653"/>
      <c r="E74" s="653"/>
      <c r="F74" s="653"/>
      <c r="G74" s="653"/>
      <c r="H74" s="653"/>
      <c r="I74" s="653"/>
      <c r="J74" s="653"/>
      <c r="K74" s="653"/>
    </row>
    <row r="75" spans="1:11" x14ac:dyDescent="0.25">
      <c r="A75" s="651"/>
      <c r="B75" s="651"/>
      <c r="C75" s="651"/>
      <c r="D75" s="651"/>
      <c r="E75" s="651"/>
      <c r="F75" s="651"/>
      <c r="G75" s="651"/>
      <c r="H75" s="651"/>
      <c r="I75" s="651"/>
      <c r="J75" s="651"/>
      <c r="K75" s="651"/>
    </row>
    <row r="76" spans="1:11" x14ac:dyDescent="0.25">
      <c r="A76" s="652"/>
      <c r="B76" s="652"/>
      <c r="C76" s="652"/>
      <c r="D76" s="652"/>
      <c r="E76" s="652"/>
      <c r="F76" s="652"/>
      <c r="G76" s="652"/>
      <c r="H76" s="652"/>
      <c r="I76" s="652"/>
      <c r="J76" s="652"/>
      <c r="K76" s="652"/>
    </row>
    <row r="77" spans="1:11" x14ac:dyDescent="0.25">
      <c r="A77" s="653" t="s">
        <v>533</v>
      </c>
      <c r="B77" s="653"/>
      <c r="C77" s="653"/>
      <c r="D77" s="653"/>
      <c r="E77" s="653"/>
      <c r="F77" s="653"/>
      <c r="G77" s="653"/>
      <c r="H77" s="653"/>
      <c r="I77" s="653"/>
      <c r="J77" s="653"/>
      <c r="K77" s="653"/>
    </row>
    <row r="78" spans="1:11" x14ac:dyDescent="0.25">
      <c r="A78" s="651"/>
      <c r="B78" s="651"/>
      <c r="C78" s="651"/>
      <c r="D78" s="651"/>
      <c r="E78" s="651"/>
      <c r="F78" s="651"/>
      <c r="G78" s="651"/>
      <c r="H78" s="651"/>
      <c r="I78" s="651"/>
      <c r="J78" s="651"/>
      <c r="K78" s="651"/>
    </row>
    <row r="79" spans="1:11" x14ac:dyDescent="0.25">
      <c r="A79" s="652"/>
      <c r="B79" s="652"/>
      <c r="C79" s="652"/>
      <c r="D79" s="652"/>
      <c r="E79" s="652"/>
      <c r="F79" s="652"/>
      <c r="G79" s="652"/>
      <c r="H79" s="652"/>
      <c r="I79" s="652"/>
      <c r="J79" s="652"/>
      <c r="K79" s="652"/>
    </row>
    <row r="80" spans="1:11" x14ac:dyDescent="0.25">
      <c r="A80" s="653" t="s">
        <v>534</v>
      </c>
      <c r="B80" s="653"/>
      <c r="C80" s="653"/>
      <c r="D80" s="653"/>
      <c r="E80" s="653"/>
      <c r="F80" s="653"/>
      <c r="G80" s="653"/>
      <c r="H80" s="653"/>
      <c r="I80" s="653"/>
      <c r="J80" s="653"/>
      <c r="K80" s="653"/>
    </row>
    <row r="81" spans="1:11" x14ac:dyDescent="0.25">
      <c r="A81" s="651"/>
      <c r="B81" s="651"/>
      <c r="C81" s="651"/>
      <c r="D81" s="651"/>
      <c r="E81" s="651"/>
      <c r="F81" s="651"/>
      <c r="G81" s="651"/>
      <c r="H81" s="651"/>
      <c r="I81" s="651"/>
      <c r="J81" s="651"/>
      <c r="K81" s="651"/>
    </row>
    <row r="82" spans="1:11" x14ac:dyDescent="0.25">
      <c r="A82" s="652"/>
      <c r="B82" s="652"/>
      <c r="C82" s="652"/>
      <c r="D82" s="652"/>
      <c r="E82" s="652"/>
      <c r="F82" s="652"/>
      <c r="G82" s="652"/>
      <c r="H82" s="652"/>
      <c r="I82" s="652"/>
      <c r="J82" s="652"/>
      <c r="K82" s="652"/>
    </row>
    <row r="83" spans="1:11" x14ac:dyDescent="0.25">
      <c r="A83" s="653" t="s">
        <v>535</v>
      </c>
      <c r="B83" s="653"/>
      <c r="C83" s="653"/>
      <c r="D83" s="653"/>
      <c r="E83" s="653"/>
      <c r="F83" s="653"/>
      <c r="G83" s="653"/>
      <c r="H83" s="653"/>
      <c r="I83" s="653"/>
      <c r="J83" s="653"/>
      <c r="K83" s="653"/>
    </row>
    <row r="84" spans="1:11" x14ac:dyDescent="0.25">
      <c r="A84" s="651"/>
      <c r="B84" s="651"/>
      <c r="C84" s="651"/>
      <c r="D84" s="651"/>
      <c r="E84" s="651"/>
      <c r="F84" s="651"/>
      <c r="G84" s="651"/>
      <c r="H84" s="651"/>
      <c r="I84" s="651"/>
      <c r="J84" s="651"/>
      <c r="K84" s="651"/>
    </row>
    <row r="85" spans="1:11" x14ac:dyDescent="0.25">
      <c r="A85" s="652"/>
      <c r="B85" s="652"/>
      <c r="C85" s="652"/>
      <c r="D85" s="652"/>
      <c r="E85" s="652"/>
      <c r="F85" s="652"/>
      <c r="G85" s="652"/>
      <c r="H85" s="652"/>
      <c r="I85" s="652"/>
      <c r="J85" s="652"/>
      <c r="K85" s="652"/>
    </row>
    <row r="86" spans="1:11" x14ac:dyDescent="0.25">
      <c r="A86" s="653" t="s">
        <v>536</v>
      </c>
      <c r="B86" s="653"/>
      <c r="C86" s="653"/>
      <c r="D86" s="653"/>
      <c r="E86" s="653"/>
      <c r="F86" s="653"/>
      <c r="G86" s="653"/>
      <c r="H86" s="653"/>
      <c r="I86" s="653"/>
      <c r="J86" s="653"/>
      <c r="K86" s="653"/>
    </row>
    <row r="87" spans="1:11" x14ac:dyDescent="0.25">
      <c r="A87" s="651"/>
      <c r="B87" s="651"/>
      <c r="C87" s="651"/>
      <c r="D87" s="651"/>
      <c r="E87" s="651"/>
      <c r="F87" s="651"/>
      <c r="G87" s="651"/>
      <c r="H87" s="651"/>
      <c r="I87" s="651"/>
      <c r="J87" s="651"/>
      <c r="K87" s="651"/>
    </row>
    <row r="88" spans="1:11" x14ac:dyDescent="0.25">
      <c r="A88" s="652"/>
      <c r="B88" s="652"/>
      <c r="C88" s="652"/>
      <c r="D88" s="652"/>
      <c r="E88" s="652"/>
      <c r="F88" s="652"/>
      <c r="G88" s="652"/>
      <c r="H88" s="652"/>
      <c r="I88" s="652"/>
      <c r="J88" s="652"/>
      <c r="K88" s="652"/>
    </row>
    <row r="89" spans="1:11" x14ac:dyDescent="0.25">
      <c r="A89" s="313"/>
      <c r="B89" s="313"/>
      <c r="C89" s="313"/>
      <c r="D89" s="251"/>
      <c r="E89" s="251"/>
      <c r="F89" s="251"/>
      <c r="G89" s="654" t="s">
        <v>537</v>
      </c>
      <c r="H89" s="654"/>
      <c r="I89" s="654"/>
      <c r="J89" s="96"/>
      <c r="K89" s="96"/>
    </row>
    <row r="90" spans="1:11" x14ac:dyDescent="0.25">
      <c r="A90" s="313"/>
      <c r="B90" s="313"/>
      <c r="C90" s="313"/>
      <c r="D90" s="251"/>
      <c r="E90" s="251"/>
      <c r="F90" s="251"/>
      <c r="G90" s="655"/>
      <c r="H90" s="655"/>
      <c r="I90" s="655"/>
      <c r="J90" s="109"/>
      <c r="K90" s="109"/>
    </row>
    <row r="91" spans="1:11" x14ac:dyDescent="0.25">
      <c r="A91" s="313"/>
      <c r="B91" s="313"/>
      <c r="C91" s="313"/>
      <c r="D91" s="251"/>
      <c r="E91" s="251"/>
      <c r="F91" s="251"/>
      <c r="G91" s="96"/>
      <c r="H91" s="96"/>
      <c r="I91" s="96"/>
      <c r="J91" s="96"/>
      <c r="K91" s="96"/>
    </row>
    <row r="92" spans="1:11" x14ac:dyDescent="0.25">
      <c r="A92" s="656" t="s">
        <v>538</v>
      </c>
      <c r="B92" s="656"/>
      <c r="C92" s="322"/>
      <c r="D92" s="323"/>
      <c r="E92" s="323"/>
      <c r="F92" s="323"/>
      <c r="G92" s="109"/>
      <c r="H92" s="324" t="s">
        <v>539</v>
      </c>
      <c r="I92" s="109"/>
      <c r="J92" s="96"/>
      <c r="K92" s="96"/>
    </row>
    <row r="93" spans="1:11" x14ac:dyDescent="0.25">
      <c r="A93" s="313"/>
      <c r="B93" s="313"/>
      <c r="C93" s="313"/>
      <c r="D93" s="251"/>
      <c r="E93" s="251"/>
      <c r="F93" s="251"/>
      <c r="G93" s="96"/>
      <c r="H93" s="96"/>
      <c r="I93" s="96"/>
      <c r="J93" s="96"/>
      <c r="K93" s="96"/>
    </row>
    <row r="94" spans="1:11" x14ac:dyDescent="0.25">
      <c r="A94" s="313"/>
      <c r="B94" s="313"/>
      <c r="C94" s="313"/>
      <c r="D94" s="251"/>
      <c r="E94" s="251"/>
      <c r="F94" s="251"/>
      <c r="G94" s="96"/>
      <c r="H94" s="96"/>
      <c r="I94" s="96"/>
      <c r="J94" s="96"/>
      <c r="K94" s="96"/>
    </row>
    <row r="95" spans="1:11" x14ac:dyDescent="0.25">
      <c r="A95" s="313"/>
      <c r="B95" s="313"/>
      <c r="C95" s="313"/>
      <c r="D95" s="251"/>
      <c r="E95" s="251"/>
      <c r="F95" s="251"/>
      <c r="G95" s="96"/>
      <c r="H95" s="96"/>
      <c r="I95" s="96"/>
      <c r="J95" s="96"/>
      <c r="K95" s="96"/>
    </row>
    <row r="96" spans="1:11" x14ac:dyDescent="0.25">
      <c r="A96" s="313"/>
      <c r="B96" s="313"/>
      <c r="C96" s="313"/>
      <c r="D96" s="251"/>
      <c r="E96" s="251"/>
      <c r="F96" s="251"/>
      <c r="G96" s="96"/>
      <c r="H96" s="96"/>
      <c r="I96" s="96"/>
      <c r="J96" s="96"/>
      <c r="K96" s="96"/>
    </row>
    <row r="97" spans="1:11" x14ac:dyDescent="0.25">
      <c r="A97" s="313"/>
      <c r="B97" s="313"/>
      <c r="C97" s="313"/>
      <c r="D97" s="251"/>
      <c r="E97" s="251"/>
      <c r="F97" s="251"/>
      <c r="G97" s="96"/>
      <c r="H97" s="96"/>
      <c r="I97" s="96"/>
      <c r="J97" s="96"/>
      <c r="K97" s="96"/>
    </row>
    <row r="98" spans="1:11" x14ac:dyDescent="0.25">
      <c r="A98" s="313"/>
      <c r="B98" s="313"/>
      <c r="C98" s="313"/>
      <c r="D98" s="251"/>
      <c r="E98" s="251"/>
      <c r="F98" s="251"/>
      <c r="G98" s="96"/>
      <c r="H98" s="96"/>
      <c r="I98" s="96"/>
      <c r="J98" s="96"/>
      <c r="K98" s="96"/>
    </row>
    <row r="99" spans="1:11" x14ac:dyDescent="0.25">
      <c r="A99" s="313"/>
      <c r="B99" s="313"/>
      <c r="C99" s="313"/>
      <c r="D99" s="251"/>
      <c r="E99" s="251"/>
      <c r="F99" s="251"/>
      <c r="G99" s="96"/>
      <c r="H99" s="96"/>
      <c r="I99" s="96"/>
      <c r="J99" s="96"/>
      <c r="K99" s="96"/>
    </row>
    <row r="100" spans="1:11" x14ac:dyDescent="0.25">
      <c r="A100" s="313"/>
      <c r="B100" s="313"/>
      <c r="C100" s="313"/>
      <c r="D100" s="251"/>
      <c r="E100" s="251"/>
      <c r="F100" s="251"/>
      <c r="G100" s="96"/>
      <c r="H100" s="96"/>
      <c r="I100" s="96"/>
      <c r="J100" s="96"/>
      <c r="K100" s="96"/>
    </row>
    <row r="101" spans="1:11" x14ac:dyDescent="0.25">
      <c r="A101" s="313"/>
      <c r="B101" s="313"/>
      <c r="C101" s="313"/>
      <c r="D101" s="251"/>
      <c r="E101" s="251"/>
      <c r="F101" s="251"/>
      <c r="G101" s="96"/>
      <c r="H101" s="96"/>
      <c r="I101" s="96"/>
      <c r="J101" s="96"/>
      <c r="K101" s="96"/>
    </row>
    <row r="102" spans="1:11" x14ac:dyDescent="0.25">
      <c r="A102" s="313"/>
      <c r="B102" s="313"/>
      <c r="C102" s="313"/>
      <c r="D102" s="251"/>
      <c r="E102" s="251"/>
      <c r="F102" s="251"/>
      <c r="G102" s="96"/>
      <c r="H102" s="96"/>
      <c r="I102" s="96"/>
      <c r="J102" s="96"/>
      <c r="K102" s="96"/>
    </row>
    <row r="103" spans="1:11" x14ac:dyDescent="0.25">
      <c r="A103" s="313"/>
      <c r="B103" s="313"/>
      <c r="C103" s="313"/>
      <c r="D103" s="251"/>
      <c r="E103" s="251"/>
      <c r="F103" s="251"/>
      <c r="G103" s="96"/>
      <c r="H103" s="96"/>
      <c r="I103" s="96"/>
      <c r="J103" s="96"/>
      <c r="K103" s="96"/>
    </row>
    <row r="104" spans="1:11" x14ac:dyDescent="0.25">
      <c r="A104" s="313"/>
      <c r="B104" s="313"/>
      <c r="C104" s="313"/>
      <c r="D104" s="251"/>
      <c r="E104" s="251"/>
      <c r="F104" s="251"/>
      <c r="G104" s="96"/>
      <c r="H104" s="96"/>
      <c r="I104" s="96"/>
      <c r="J104" s="96"/>
      <c r="K104" s="96"/>
    </row>
    <row r="105" spans="1:11" x14ac:dyDescent="0.25">
      <c r="A105" s="313"/>
      <c r="B105" s="313"/>
      <c r="C105" s="313"/>
      <c r="D105" s="251"/>
      <c r="E105" s="251"/>
      <c r="F105" s="251"/>
      <c r="G105" s="96"/>
      <c r="H105" s="96"/>
      <c r="I105" s="96"/>
      <c r="J105" s="96"/>
      <c r="K105" s="96"/>
    </row>
    <row r="106" spans="1:11" x14ac:dyDescent="0.25">
      <c r="A106" s="313"/>
      <c r="B106" s="313"/>
      <c r="C106" s="313"/>
      <c r="D106" s="251"/>
      <c r="E106" s="251"/>
      <c r="F106" s="251"/>
      <c r="G106" s="96"/>
      <c r="H106" s="96"/>
      <c r="I106" s="96"/>
      <c r="J106" s="96"/>
      <c r="K106" s="96"/>
    </row>
    <row r="107" spans="1:11" x14ac:dyDescent="0.25">
      <c r="A107" s="313"/>
      <c r="B107" s="313"/>
      <c r="C107" s="313"/>
      <c r="D107" s="251"/>
      <c r="E107" s="251"/>
      <c r="F107" s="251"/>
      <c r="G107" s="96"/>
      <c r="H107" s="96"/>
      <c r="I107" s="96"/>
      <c r="J107" s="96"/>
      <c r="K107" s="96"/>
    </row>
    <row r="108" spans="1:11" x14ac:dyDescent="0.25">
      <c r="A108" s="313"/>
      <c r="B108" s="313"/>
      <c r="C108" s="313"/>
      <c r="D108" s="251"/>
      <c r="E108" s="251"/>
      <c r="F108" s="251"/>
      <c r="G108" s="96"/>
      <c r="H108" s="96"/>
      <c r="I108" s="96"/>
      <c r="J108" s="96"/>
      <c r="K108" s="96"/>
    </row>
    <row r="109" spans="1:11" x14ac:dyDescent="0.25">
      <c r="A109" s="313"/>
      <c r="B109" s="313"/>
      <c r="C109" s="313"/>
      <c r="D109" s="251"/>
      <c r="E109" s="251"/>
      <c r="F109" s="251"/>
      <c r="G109" s="96"/>
      <c r="H109" s="96"/>
      <c r="I109" s="96"/>
      <c r="J109" s="96"/>
      <c r="K109" s="96"/>
    </row>
    <row r="110" spans="1:11" x14ac:dyDescent="0.25">
      <c r="A110" s="313"/>
      <c r="B110" s="313"/>
      <c r="C110" s="313"/>
      <c r="D110" s="251"/>
      <c r="E110" s="251"/>
      <c r="F110" s="251"/>
      <c r="G110" s="96"/>
      <c r="H110" s="96"/>
      <c r="I110" s="96"/>
      <c r="J110" s="96"/>
      <c r="K110" s="96"/>
    </row>
    <row r="111" spans="1:11" x14ac:dyDescent="0.25">
      <c r="A111" s="313"/>
      <c r="B111" s="313"/>
      <c r="C111" s="313"/>
      <c r="D111" s="251"/>
      <c r="E111" s="251"/>
      <c r="F111" s="251"/>
      <c r="G111" s="96"/>
      <c r="H111" s="96"/>
      <c r="I111" s="96"/>
      <c r="J111" s="96"/>
      <c r="K111" s="96"/>
    </row>
    <row r="112" spans="1:11" x14ac:dyDescent="0.25">
      <c r="A112" s="313"/>
      <c r="B112" s="313"/>
      <c r="C112" s="313"/>
      <c r="D112" s="251"/>
      <c r="E112" s="251"/>
      <c r="F112" s="251"/>
      <c r="G112" s="96"/>
      <c r="H112" s="96"/>
      <c r="I112" s="96"/>
      <c r="J112" s="96"/>
      <c r="K112" s="96"/>
    </row>
    <row r="113" spans="1:11" x14ac:dyDescent="0.25">
      <c r="A113" s="313"/>
      <c r="B113" s="313"/>
      <c r="C113" s="313"/>
      <c r="D113" s="251"/>
      <c r="E113" s="251"/>
      <c r="F113" s="251"/>
      <c r="G113" s="96"/>
      <c r="H113" s="96"/>
      <c r="I113" s="96"/>
      <c r="J113" s="96"/>
      <c r="K113" s="96"/>
    </row>
    <row r="114" spans="1:11" x14ac:dyDescent="0.25">
      <c r="A114" s="313"/>
      <c r="B114" s="313"/>
      <c r="C114" s="313"/>
      <c r="D114" s="251"/>
      <c r="E114" s="251"/>
      <c r="F114" s="251"/>
      <c r="G114" s="96"/>
      <c r="H114" s="96"/>
      <c r="I114" s="96"/>
      <c r="J114" s="96"/>
      <c r="K114" s="96"/>
    </row>
    <row r="115" spans="1:11" x14ac:dyDescent="0.25">
      <c r="A115" s="313"/>
      <c r="B115" s="313"/>
      <c r="C115" s="313"/>
      <c r="D115" s="251"/>
      <c r="E115" s="251"/>
      <c r="F115" s="251"/>
      <c r="G115" s="96"/>
      <c r="H115" s="96"/>
      <c r="I115" s="96"/>
      <c r="J115" s="96"/>
      <c r="K115" s="96"/>
    </row>
    <row r="116" spans="1:11" x14ac:dyDescent="0.25">
      <c r="A116" s="313"/>
      <c r="B116" s="313"/>
      <c r="C116" s="313"/>
      <c r="D116" s="251"/>
      <c r="E116" s="251"/>
      <c r="F116" s="251"/>
      <c r="G116" s="96"/>
      <c r="H116" s="96"/>
      <c r="I116" s="96"/>
      <c r="J116" s="96"/>
      <c r="K116" s="96"/>
    </row>
    <row r="117" spans="1:11" x14ac:dyDescent="0.25">
      <c r="A117" s="313"/>
      <c r="B117" s="313"/>
      <c r="C117" s="313"/>
      <c r="D117" s="251"/>
      <c r="E117" s="251"/>
      <c r="F117" s="251"/>
      <c r="G117" s="96"/>
      <c r="H117" s="96"/>
      <c r="I117" s="96"/>
      <c r="J117" s="96"/>
      <c r="K117" s="96"/>
    </row>
    <row r="118" spans="1:11" x14ac:dyDescent="0.25">
      <c r="A118" s="313"/>
      <c r="B118" s="313"/>
      <c r="C118" s="313"/>
      <c r="D118" s="251"/>
      <c r="E118" s="251"/>
      <c r="F118" s="251"/>
      <c r="G118" s="96"/>
      <c r="H118" s="96"/>
      <c r="I118" s="96"/>
      <c r="J118" s="96"/>
      <c r="K118" s="96"/>
    </row>
    <row r="119" spans="1:11" x14ac:dyDescent="0.25">
      <c r="A119" s="313"/>
      <c r="B119" s="313"/>
      <c r="C119" s="313"/>
      <c r="D119" s="251"/>
      <c r="E119" s="251"/>
      <c r="F119" s="251"/>
      <c r="G119" s="96"/>
      <c r="H119" s="96"/>
      <c r="I119" s="96"/>
      <c r="J119" s="96"/>
      <c r="K119" s="96"/>
    </row>
    <row r="120" spans="1:11" x14ac:dyDescent="0.25">
      <c r="A120" s="313"/>
      <c r="B120" s="313"/>
      <c r="C120" s="313"/>
      <c r="D120" s="251"/>
      <c r="E120" s="251"/>
      <c r="F120" s="251"/>
      <c r="G120" s="96"/>
      <c r="H120" s="96"/>
      <c r="I120" s="96"/>
      <c r="J120" s="96"/>
      <c r="K120" s="96"/>
    </row>
    <row r="121" spans="1:11" x14ac:dyDescent="0.25">
      <c r="A121" s="313"/>
      <c r="B121" s="313"/>
      <c r="C121" s="313"/>
      <c r="D121" s="251"/>
      <c r="E121" s="251"/>
      <c r="F121" s="251"/>
      <c r="G121" s="96"/>
      <c r="H121" s="96"/>
      <c r="I121" s="96"/>
      <c r="J121" s="96"/>
      <c r="K121" s="96"/>
    </row>
    <row r="122" spans="1:11" x14ac:dyDescent="0.25">
      <c r="A122" s="313"/>
      <c r="B122" s="313"/>
      <c r="C122" s="313"/>
      <c r="D122" s="251"/>
      <c r="E122" s="251"/>
      <c r="F122" s="251"/>
      <c r="G122" s="96"/>
      <c r="H122" s="96"/>
      <c r="I122" s="96"/>
      <c r="J122" s="96"/>
      <c r="K122" s="96"/>
    </row>
    <row r="123" spans="1:11" x14ac:dyDescent="0.25">
      <c r="A123" s="313"/>
      <c r="B123" s="313"/>
      <c r="C123" s="313"/>
      <c r="D123" s="251"/>
      <c r="E123" s="251"/>
      <c r="F123" s="251"/>
      <c r="G123" s="96"/>
      <c r="H123" s="96"/>
      <c r="I123" s="96"/>
      <c r="J123" s="96"/>
      <c r="K123" s="96"/>
    </row>
    <row r="124" spans="1:11" x14ac:dyDescent="0.25">
      <c r="A124" s="313"/>
      <c r="B124" s="313"/>
      <c r="C124" s="313"/>
      <c r="D124" s="251"/>
      <c r="E124" s="251"/>
      <c r="F124" s="251"/>
      <c r="G124" s="96"/>
      <c r="H124" s="96"/>
      <c r="I124" s="96"/>
      <c r="J124" s="96"/>
      <c r="K124" s="96"/>
    </row>
    <row r="125" spans="1:11" x14ac:dyDescent="0.25">
      <c r="A125" s="313"/>
      <c r="B125" s="313"/>
      <c r="C125" s="313"/>
      <c r="D125" s="251"/>
      <c r="E125" s="251"/>
      <c r="F125" s="251"/>
      <c r="G125" s="96"/>
      <c r="H125" s="96"/>
      <c r="I125" s="96"/>
      <c r="J125" s="96"/>
      <c r="K125" s="96"/>
    </row>
    <row r="126" spans="1:11" x14ac:dyDescent="0.25">
      <c r="A126" s="313"/>
      <c r="B126" s="313"/>
      <c r="C126" s="313"/>
      <c r="D126" s="251"/>
      <c r="E126" s="251"/>
      <c r="F126" s="251"/>
      <c r="G126" s="96"/>
      <c r="H126" s="96"/>
      <c r="I126" s="96"/>
      <c r="J126" s="96"/>
      <c r="K126" s="96"/>
    </row>
    <row r="127" spans="1:11" x14ac:dyDescent="0.25">
      <c r="A127" s="313"/>
      <c r="B127" s="313"/>
      <c r="C127" s="313"/>
      <c r="D127" s="251"/>
      <c r="E127" s="251"/>
      <c r="F127" s="251"/>
      <c r="G127" s="96"/>
      <c r="H127" s="96"/>
      <c r="I127" s="96"/>
      <c r="J127" s="96"/>
      <c r="K127" s="96"/>
    </row>
    <row r="128" spans="1:11" x14ac:dyDescent="0.25">
      <c r="A128" s="313"/>
      <c r="B128" s="313"/>
      <c r="C128" s="313"/>
      <c r="D128" s="251"/>
      <c r="E128" s="251"/>
      <c r="F128" s="251"/>
      <c r="G128" s="96"/>
      <c r="H128" s="96"/>
      <c r="I128" s="96"/>
      <c r="J128" s="96"/>
      <c r="K128" s="96"/>
    </row>
    <row r="129" spans="1:11" x14ac:dyDescent="0.25">
      <c r="A129" s="313"/>
      <c r="B129" s="313"/>
      <c r="C129" s="313"/>
      <c r="D129" s="251"/>
      <c r="E129" s="251"/>
      <c r="F129" s="251"/>
      <c r="G129" s="96"/>
      <c r="H129" s="96"/>
      <c r="I129" s="96"/>
      <c r="J129" s="96"/>
      <c r="K129" s="96"/>
    </row>
    <row r="130" spans="1:11" x14ac:dyDescent="0.25">
      <c r="A130" s="313"/>
      <c r="B130" s="313"/>
      <c r="C130" s="313"/>
      <c r="D130" s="251"/>
      <c r="E130" s="251"/>
      <c r="F130" s="251"/>
      <c r="G130" s="96"/>
      <c r="H130" s="96"/>
      <c r="I130" s="96"/>
      <c r="J130" s="96"/>
      <c r="K130" s="96"/>
    </row>
    <row r="131" spans="1:11" x14ac:dyDescent="0.25">
      <c r="A131" s="313"/>
      <c r="B131" s="313"/>
      <c r="C131" s="313"/>
      <c r="D131" s="251"/>
      <c r="E131" s="251"/>
      <c r="F131" s="251"/>
      <c r="G131" s="96"/>
      <c r="H131" s="96"/>
      <c r="I131" s="96"/>
      <c r="J131" s="96"/>
      <c r="K131" s="96"/>
    </row>
    <row r="132" spans="1:11" x14ac:dyDescent="0.25">
      <c r="A132" s="313"/>
      <c r="B132" s="313"/>
      <c r="C132" s="313"/>
      <c r="D132" s="251"/>
      <c r="E132" s="251"/>
      <c r="F132" s="251"/>
      <c r="G132" s="96"/>
      <c r="H132" s="96"/>
      <c r="I132" s="96"/>
      <c r="J132" s="96"/>
      <c r="K132" s="96"/>
    </row>
    <row r="133" spans="1:11" x14ac:dyDescent="0.25">
      <c r="A133" s="313"/>
      <c r="B133" s="313"/>
      <c r="C133" s="313"/>
      <c r="D133" s="251"/>
      <c r="E133" s="251"/>
      <c r="F133" s="251"/>
      <c r="G133" s="96"/>
      <c r="H133" s="96"/>
      <c r="I133" s="96"/>
      <c r="J133" s="96"/>
      <c r="K133" s="96"/>
    </row>
    <row r="134" spans="1:11" x14ac:dyDescent="0.25">
      <c r="A134" s="313"/>
      <c r="B134" s="313"/>
      <c r="C134" s="313"/>
      <c r="D134" s="251"/>
      <c r="E134" s="251"/>
      <c r="F134" s="251"/>
      <c r="G134" s="96"/>
      <c r="H134" s="96"/>
      <c r="I134" s="96"/>
      <c r="J134" s="96"/>
      <c r="K134" s="96"/>
    </row>
    <row r="135" spans="1:11" x14ac:dyDescent="0.25">
      <c r="A135" s="313"/>
      <c r="B135" s="313"/>
      <c r="C135" s="313"/>
      <c r="D135" s="251"/>
      <c r="E135" s="251"/>
      <c r="F135" s="251"/>
      <c r="G135" s="96"/>
      <c r="H135" s="96"/>
      <c r="I135" s="96"/>
      <c r="J135" s="96"/>
      <c r="K135" s="96"/>
    </row>
    <row r="136" spans="1:11" x14ac:dyDescent="0.25">
      <c r="A136" s="313"/>
      <c r="B136" s="313"/>
      <c r="C136" s="313"/>
      <c r="D136" s="251"/>
      <c r="E136" s="251"/>
      <c r="F136" s="251"/>
      <c r="G136" s="96"/>
      <c r="H136" s="96"/>
      <c r="I136" s="96"/>
      <c r="J136" s="96"/>
      <c r="K136" s="96"/>
    </row>
    <row r="137" spans="1:11" x14ac:dyDescent="0.25">
      <c r="A137" s="313"/>
      <c r="B137" s="313"/>
      <c r="C137" s="313"/>
      <c r="D137" s="251"/>
      <c r="E137" s="251"/>
      <c r="F137" s="251"/>
      <c r="G137" s="96"/>
      <c r="H137" s="96"/>
      <c r="I137" s="96"/>
      <c r="J137" s="96"/>
      <c r="K137" s="96"/>
    </row>
    <row r="138" spans="1:11" x14ac:dyDescent="0.25">
      <c r="A138" s="313"/>
      <c r="B138" s="313"/>
      <c r="C138" s="313"/>
      <c r="D138" s="251"/>
      <c r="E138" s="251"/>
      <c r="F138" s="251"/>
      <c r="G138" s="96"/>
      <c r="H138" s="96"/>
      <c r="I138" s="96"/>
      <c r="J138" s="96"/>
      <c r="K138" s="96"/>
    </row>
    <row r="139" spans="1:11" x14ac:dyDescent="0.25">
      <c r="A139" s="313"/>
      <c r="B139" s="313"/>
      <c r="C139" s="313"/>
      <c r="D139" s="251"/>
      <c r="E139" s="251"/>
      <c r="F139" s="251"/>
      <c r="G139" s="96"/>
      <c r="H139" s="96"/>
      <c r="I139" s="96"/>
      <c r="J139" s="96"/>
      <c r="K139" s="96"/>
    </row>
    <row r="140" spans="1:11" x14ac:dyDescent="0.25">
      <c r="A140" s="313"/>
      <c r="B140" s="313"/>
      <c r="C140" s="313"/>
      <c r="D140" s="251"/>
      <c r="E140" s="251"/>
      <c r="F140" s="251"/>
      <c r="G140" s="96"/>
      <c r="H140" s="96"/>
      <c r="I140" s="96"/>
      <c r="J140" s="96"/>
      <c r="K140" s="96"/>
    </row>
    <row r="141" spans="1:11" x14ac:dyDescent="0.25">
      <c r="A141" s="313"/>
      <c r="B141" s="313"/>
      <c r="C141" s="313"/>
      <c r="D141" s="251"/>
      <c r="E141" s="251"/>
      <c r="F141" s="251"/>
      <c r="G141" s="96"/>
      <c r="H141" s="96"/>
      <c r="I141" s="96"/>
      <c r="J141" s="96"/>
      <c r="K141" s="96"/>
    </row>
    <row r="142" spans="1:11" x14ac:dyDescent="0.25">
      <c r="A142" s="313"/>
      <c r="B142" s="313"/>
      <c r="C142" s="313"/>
      <c r="D142" s="251"/>
      <c r="E142" s="251"/>
      <c r="F142" s="251"/>
      <c r="G142" s="96"/>
      <c r="H142" s="96"/>
      <c r="I142" s="96"/>
      <c r="J142" s="96"/>
      <c r="K142" s="96"/>
    </row>
    <row r="143" spans="1:11" x14ac:dyDescent="0.25">
      <c r="A143" s="313"/>
      <c r="B143" s="313"/>
      <c r="C143" s="313"/>
      <c r="D143" s="251"/>
      <c r="E143" s="251"/>
      <c r="F143" s="251"/>
      <c r="G143" s="96"/>
      <c r="H143" s="96"/>
      <c r="I143" s="96"/>
      <c r="J143" s="96"/>
      <c r="K143" s="96"/>
    </row>
    <row r="144" spans="1:11" x14ac:dyDescent="0.25">
      <c r="A144" s="313"/>
      <c r="B144" s="313"/>
      <c r="C144" s="313"/>
      <c r="D144" s="251"/>
      <c r="E144" s="251"/>
      <c r="F144" s="251"/>
      <c r="G144" s="96"/>
      <c r="H144" s="96"/>
      <c r="I144" s="96"/>
      <c r="J144" s="96"/>
      <c r="K144" s="96"/>
    </row>
    <row r="145" spans="1:11" x14ac:dyDescent="0.25">
      <c r="A145" s="313"/>
      <c r="B145" s="313"/>
      <c r="C145" s="313"/>
      <c r="D145" s="251"/>
      <c r="E145" s="251"/>
      <c r="F145" s="251"/>
      <c r="G145" s="96"/>
      <c r="H145" s="96"/>
      <c r="I145" s="96"/>
      <c r="J145" s="96"/>
      <c r="K145" s="96"/>
    </row>
    <row r="146" spans="1:11" x14ac:dyDescent="0.25">
      <c r="A146" s="313"/>
      <c r="B146" s="313"/>
      <c r="C146" s="313"/>
      <c r="D146" s="251"/>
      <c r="E146" s="251"/>
      <c r="F146" s="251"/>
      <c r="G146" s="96"/>
      <c r="H146" s="96"/>
      <c r="I146" s="96"/>
      <c r="J146" s="96"/>
      <c r="K146" s="96"/>
    </row>
    <row r="147" spans="1:11" x14ac:dyDescent="0.25">
      <c r="A147" s="313"/>
      <c r="B147" s="313"/>
      <c r="C147" s="313"/>
      <c r="D147" s="251"/>
      <c r="E147" s="251"/>
      <c r="F147" s="251"/>
      <c r="G147" s="96"/>
      <c r="H147" s="96"/>
      <c r="I147" s="96"/>
      <c r="J147" s="96"/>
      <c r="K147" s="96"/>
    </row>
    <row r="148" spans="1:11" x14ac:dyDescent="0.25">
      <c r="A148" s="313"/>
      <c r="B148" s="313"/>
      <c r="C148" s="313"/>
      <c r="D148" s="251"/>
      <c r="E148" s="251"/>
      <c r="F148" s="251"/>
      <c r="G148" s="96"/>
      <c r="H148" s="96"/>
      <c r="I148" s="96"/>
      <c r="J148" s="96"/>
      <c r="K148" s="96"/>
    </row>
    <row r="149" spans="1:11" x14ac:dyDescent="0.25">
      <c r="A149" s="313"/>
      <c r="B149" s="313"/>
      <c r="C149" s="313"/>
      <c r="D149" s="251"/>
      <c r="E149" s="251"/>
      <c r="F149" s="251"/>
      <c r="G149" s="96"/>
      <c r="H149" s="96"/>
      <c r="I149" s="96"/>
      <c r="J149" s="96"/>
      <c r="K149" s="96"/>
    </row>
    <row r="150" spans="1:11" x14ac:dyDescent="0.25">
      <c r="A150" s="313"/>
      <c r="B150" s="313"/>
      <c r="C150" s="313"/>
      <c r="D150" s="251"/>
      <c r="E150" s="251"/>
      <c r="F150" s="251"/>
      <c r="G150" s="96"/>
      <c r="H150" s="96"/>
      <c r="I150" s="96"/>
      <c r="J150" s="96"/>
      <c r="K150" s="96"/>
    </row>
    <row r="151" spans="1:11" x14ac:dyDescent="0.25">
      <c r="A151" s="313"/>
      <c r="B151" s="313"/>
      <c r="C151" s="313"/>
      <c r="D151" s="251"/>
      <c r="E151" s="251"/>
      <c r="F151" s="251"/>
      <c r="G151" s="96"/>
      <c r="H151" s="96"/>
      <c r="I151" s="96"/>
      <c r="J151" s="96"/>
      <c r="K151" s="96"/>
    </row>
    <row r="152" spans="1:11" x14ac:dyDescent="0.25">
      <c r="A152" s="313"/>
      <c r="B152" s="313"/>
      <c r="C152" s="313"/>
      <c r="D152" s="251"/>
      <c r="E152" s="251"/>
      <c r="F152" s="251"/>
      <c r="G152" s="96"/>
      <c r="H152" s="96"/>
      <c r="I152" s="96"/>
      <c r="J152" s="96"/>
      <c r="K152" s="96"/>
    </row>
    <row r="153" spans="1:11" x14ac:dyDescent="0.25">
      <c r="A153" s="313"/>
      <c r="B153" s="313"/>
      <c r="C153" s="313"/>
      <c r="D153" s="251"/>
      <c r="E153" s="251"/>
      <c r="F153" s="251"/>
      <c r="G153" s="96"/>
      <c r="H153" s="96"/>
      <c r="I153" s="96"/>
      <c r="J153" s="96"/>
      <c r="K153" s="96"/>
    </row>
    <row r="154" spans="1:11" x14ac:dyDescent="0.25">
      <c r="A154" s="313"/>
      <c r="B154" s="313"/>
      <c r="C154" s="313"/>
      <c r="D154" s="251"/>
      <c r="E154" s="251"/>
      <c r="F154" s="251"/>
      <c r="G154" s="96"/>
      <c r="H154" s="96"/>
      <c r="I154" s="96"/>
      <c r="J154" s="96"/>
      <c r="K154" s="96"/>
    </row>
    <row r="155" spans="1:11" x14ac:dyDescent="0.25">
      <c r="A155" s="313"/>
      <c r="B155" s="313"/>
      <c r="C155" s="313"/>
      <c r="D155" s="251"/>
      <c r="E155" s="251"/>
      <c r="F155" s="251"/>
      <c r="G155" s="96"/>
      <c r="H155" s="96"/>
      <c r="I155" s="96"/>
      <c r="J155" s="96"/>
      <c r="K155" s="96"/>
    </row>
    <row r="156" spans="1:11" x14ac:dyDescent="0.25">
      <c r="A156" s="313"/>
      <c r="B156" s="313"/>
      <c r="C156" s="313"/>
      <c r="D156" s="251"/>
      <c r="E156" s="251"/>
      <c r="F156" s="251"/>
      <c r="G156" s="96"/>
      <c r="H156" s="96"/>
      <c r="I156" s="96"/>
      <c r="J156" s="96"/>
      <c r="K156" s="96"/>
    </row>
    <row r="157" spans="1:11" x14ac:dyDescent="0.25">
      <c r="A157" s="313"/>
      <c r="B157" s="313"/>
      <c r="C157" s="313"/>
      <c r="D157" s="251"/>
      <c r="E157" s="251"/>
      <c r="F157" s="251"/>
      <c r="G157" s="96"/>
      <c r="H157" s="96"/>
      <c r="I157" s="96"/>
      <c r="J157" s="96"/>
      <c r="K157" s="96"/>
    </row>
    <row r="158" spans="1:11" x14ac:dyDescent="0.25">
      <c r="A158" s="313"/>
      <c r="B158" s="313"/>
      <c r="C158" s="313"/>
      <c r="D158" s="251"/>
      <c r="E158" s="251"/>
      <c r="F158" s="251"/>
      <c r="G158" s="96"/>
      <c r="H158" s="96"/>
      <c r="I158" s="96"/>
      <c r="J158" s="96"/>
      <c r="K158" s="96"/>
    </row>
    <row r="159" spans="1:11" x14ac:dyDescent="0.25">
      <c r="A159" s="313"/>
      <c r="B159" s="313"/>
      <c r="C159" s="313"/>
      <c r="D159" s="251"/>
      <c r="E159" s="251"/>
      <c r="F159" s="251"/>
      <c r="G159" s="96"/>
      <c r="H159" s="96"/>
      <c r="I159" s="96"/>
      <c r="J159" s="96"/>
      <c r="K159" s="96"/>
    </row>
    <row r="160" spans="1:11" x14ac:dyDescent="0.25">
      <c r="A160" s="313"/>
      <c r="B160" s="313"/>
      <c r="C160" s="313"/>
      <c r="D160" s="251"/>
      <c r="E160" s="251"/>
      <c r="F160" s="251"/>
      <c r="G160" s="96"/>
      <c r="H160" s="96"/>
      <c r="I160" s="96"/>
      <c r="J160" s="96"/>
      <c r="K160" s="96"/>
    </row>
    <row r="161" spans="1:11" x14ac:dyDescent="0.25">
      <c r="A161" s="313"/>
      <c r="B161" s="313"/>
      <c r="C161" s="313"/>
      <c r="D161" s="251"/>
      <c r="E161" s="251"/>
      <c r="F161" s="251"/>
      <c r="G161" s="96"/>
      <c r="H161" s="96"/>
      <c r="I161" s="96"/>
      <c r="J161" s="96"/>
      <c r="K161" s="96"/>
    </row>
    <row r="162" spans="1:11" x14ac:dyDescent="0.25">
      <c r="A162" s="313"/>
      <c r="B162" s="313"/>
      <c r="C162" s="313"/>
      <c r="D162" s="251"/>
      <c r="E162" s="251"/>
      <c r="F162" s="251"/>
      <c r="G162" s="96"/>
      <c r="H162" s="96"/>
      <c r="I162" s="96"/>
      <c r="J162" s="96"/>
      <c r="K162" s="96"/>
    </row>
    <row r="163" spans="1:11" x14ac:dyDescent="0.25">
      <c r="A163" s="313"/>
      <c r="B163" s="313"/>
      <c r="C163" s="313"/>
      <c r="D163" s="251"/>
      <c r="E163" s="251"/>
      <c r="F163" s="251"/>
      <c r="G163" s="96"/>
      <c r="H163" s="96"/>
      <c r="I163" s="96"/>
      <c r="J163" s="96"/>
      <c r="K163" s="96"/>
    </row>
    <row r="164" spans="1:11" x14ac:dyDescent="0.25">
      <c r="A164" s="313"/>
      <c r="B164" s="313"/>
      <c r="C164" s="313"/>
      <c r="D164" s="251"/>
      <c r="E164" s="251"/>
      <c r="F164" s="251"/>
      <c r="G164" s="96"/>
      <c r="H164" s="96"/>
      <c r="I164" s="96"/>
      <c r="J164" s="96"/>
      <c r="K164" s="96"/>
    </row>
    <row r="165" spans="1:11" x14ac:dyDescent="0.25">
      <c r="A165" s="313"/>
      <c r="B165" s="313"/>
      <c r="C165" s="313"/>
      <c r="D165" s="251"/>
      <c r="E165" s="251"/>
      <c r="F165" s="251"/>
      <c r="G165" s="96"/>
      <c r="H165" s="96"/>
      <c r="I165" s="96"/>
      <c r="J165" s="96"/>
      <c r="K165" s="96"/>
    </row>
    <row r="166" spans="1:11" x14ac:dyDescent="0.25">
      <c r="A166" s="313"/>
      <c r="B166" s="313"/>
      <c r="C166" s="313"/>
      <c r="D166" s="251"/>
      <c r="E166" s="251"/>
      <c r="F166" s="251"/>
      <c r="G166" s="96"/>
      <c r="H166" s="96"/>
      <c r="I166" s="96"/>
      <c r="J166" s="96"/>
      <c r="K166" s="96"/>
    </row>
    <row r="167" spans="1:11" x14ac:dyDescent="0.25">
      <c r="A167" s="313"/>
      <c r="B167" s="313"/>
      <c r="C167" s="313"/>
      <c r="D167" s="251"/>
      <c r="E167" s="251"/>
      <c r="F167" s="251"/>
      <c r="G167" s="96"/>
      <c r="H167" s="96"/>
      <c r="I167" s="96"/>
      <c r="J167" s="96"/>
      <c r="K167" s="96"/>
    </row>
    <row r="168" spans="1:11" x14ac:dyDescent="0.25">
      <c r="A168" s="313"/>
      <c r="B168" s="313"/>
      <c r="C168" s="313"/>
      <c r="D168" s="251"/>
      <c r="E168" s="251"/>
      <c r="F168" s="251"/>
      <c r="G168" s="96"/>
      <c r="H168" s="96"/>
      <c r="I168" s="96"/>
      <c r="J168" s="96"/>
      <c r="K168" s="96"/>
    </row>
    <row r="169" spans="1:11" x14ac:dyDescent="0.25">
      <c r="A169" s="313"/>
      <c r="B169" s="313"/>
      <c r="C169" s="313"/>
      <c r="D169" s="251"/>
      <c r="E169" s="251"/>
      <c r="F169" s="251"/>
      <c r="G169" s="96"/>
      <c r="H169" s="96"/>
      <c r="I169" s="96"/>
      <c r="J169" s="96"/>
      <c r="K169" s="96"/>
    </row>
    <row r="170" spans="1:11" x14ac:dyDescent="0.25">
      <c r="A170" s="313"/>
      <c r="B170" s="313"/>
      <c r="C170" s="313"/>
      <c r="D170" s="251"/>
      <c r="E170" s="251"/>
      <c r="F170" s="251"/>
      <c r="G170" s="96"/>
      <c r="H170" s="96"/>
      <c r="I170" s="96"/>
      <c r="J170" s="96"/>
      <c r="K170" s="96"/>
    </row>
    <row r="171" spans="1:11" x14ac:dyDescent="0.25">
      <c r="A171" s="313"/>
      <c r="B171" s="313"/>
      <c r="C171" s="313"/>
      <c r="D171" s="251"/>
      <c r="E171" s="251"/>
      <c r="F171" s="251"/>
      <c r="G171" s="96"/>
      <c r="H171" s="96"/>
      <c r="I171" s="96"/>
      <c r="J171" s="96"/>
      <c r="K171" s="96"/>
    </row>
    <row r="172" spans="1:11" x14ac:dyDescent="0.25">
      <c r="A172" s="313"/>
      <c r="B172" s="313"/>
      <c r="C172" s="313"/>
      <c r="D172" s="251"/>
      <c r="E172" s="251"/>
      <c r="F172" s="251"/>
      <c r="G172" s="96"/>
      <c r="H172" s="96"/>
      <c r="I172" s="96"/>
      <c r="J172" s="96"/>
      <c r="K172" s="96"/>
    </row>
    <row r="173" spans="1:11" x14ac:dyDescent="0.25">
      <c r="A173" s="313"/>
      <c r="B173" s="313"/>
      <c r="C173" s="313"/>
      <c r="D173" s="251"/>
      <c r="E173" s="251"/>
      <c r="F173" s="251"/>
      <c r="G173" s="96"/>
      <c r="H173" s="96"/>
      <c r="I173" s="96"/>
      <c r="J173" s="96"/>
      <c r="K173" s="96"/>
    </row>
    <row r="174" spans="1:11" x14ac:dyDescent="0.25">
      <c r="A174" s="313"/>
      <c r="B174" s="313"/>
      <c r="C174" s="313"/>
      <c r="D174" s="251"/>
      <c r="E174" s="251"/>
      <c r="F174" s="251"/>
      <c r="G174" s="96"/>
      <c r="H174" s="96"/>
      <c r="I174" s="96"/>
      <c r="J174" s="96"/>
      <c r="K174" s="96"/>
    </row>
    <row r="175" spans="1:11" x14ac:dyDescent="0.25">
      <c r="A175" s="313"/>
      <c r="B175" s="313"/>
      <c r="C175" s="313"/>
      <c r="D175" s="251"/>
      <c r="E175" s="251"/>
      <c r="F175" s="251"/>
      <c r="G175" s="96"/>
      <c r="H175" s="96"/>
      <c r="I175" s="96"/>
      <c r="J175" s="96"/>
      <c r="K175" s="96"/>
    </row>
    <row r="176" spans="1:11" x14ac:dyDescent="0.25">
      <c r="A176" s="313"/>
      <c r="B176" s="313"/>
      <c r="C176" s="313"/>
      <c r="D176" s="251"/>
      <c r="E176" s="251"/>
      <c r="F176" s="251"/>
      <c r="G176" s="96"/>
      <c r="H176" s="96"/>
      <c r="I176" s="96"/>
      <c r="J176" s="96"/>
      <c r="K176" s="96"/>
    </row>
    <row r="177" spans="1:11" x14ac:dyDescent="0.25">
      <c r="A177" s="313"/>
      <c r="B177" s="313"/>
      <c r="C177" s="313"/>
      <c r="D177" s="251"/>
      <c r="E177" s="251"/>
      <c r="F177" s="251"/>
      <c r="G177" s="96"/>
      <c r="H177" s="96"/>
      <c r="I177" s="96"/>
      <c r="J177" s="96"/>
      <c r="K177" s="96"/>
    </row>
    <row r="178" spans="1:11" x14ac:dyDescent="0.25">
      <c r="A178" s="313"/>
      <c r="B178" s="313"/>
      <c r="C178" s="313"/>
      <c r="D178" s="251"/>
      <c r="E178" s="251"/>
      <c r="F178" s="251"/>
      <c r="G178" s="96"/>
      <c r="H178" s="96"/>
      <c r="I178" s="96"/>
      <c r="J178" s="96"/>
      <c r="K178" s="96"/>
    </row>
    <row r="179" spans="1:11" x14ac:dyDescent="0.25">
      <c r="A179" s="313"/>
      <c r="B179" s="313"/>
      <c r="C179" s="313"/>
      <c r="D179" s="251"/>
      <c r="E179" s="251"/>
      <c r="F179" s="251"/>
      <c r="G179" s="96"/>
      <c r="H179" s="96"/>
      <c r="I179" s="96"/>
      <c r="J179" s="96"/>
      <c r="K179" s="96"/>
    </row>
    <row r="180" spans="1:11" x14ac:dyDescent="0.25">
      <c r="A180" s="313"/>
      <c r="B180" s="313"/>
      <c r="C180" s="313"/>
      <c r="D180" s="251"/>
      <c r="E180" s="251"/>
      <c r="F180" s="251"/>
      <c r="G180" s="96"/>
      <c r="H180" s="96"/>
      <c r="I180" s="96"/>
      <c r="J180" s="96"/>
      <c r="K180" s="96"/>
    </row>
    <row r="181" spans="1:11" x14ac:dyDescent="0.25">
      <c r="A181" s="313"/>
      <c r="B181" s="313"/>
      <c r="C181" s="313"/>
      <c r="D181" s="251"/>
      <c r="E181" s="251"/>
      <c r="F181" s="251"/>
      <c r="G181" s="96"/>
      <c r="H181" s="96"/>
      <c r="I181" s="96"/>
      <c r="J181" s="96"/>
      <c r="K181" s="96"/>
    </row>
    <row r="182" spans="1:11" x14ac:dyDescent="0.25">
      <c r="A182" s="313"/>
      <c r="B182" s="313"/>
      <c r="C182" s="313"/>
      <c r="D182" s="251"/>
      <c r="E182" s="251"/>
      <c r="F182" s="251"/>
      <c r="G182" s="96"/>
      <c r="H182" s="96"/>
      <c r="I182" s="96"/>
      <c r="J182" s="96"/>
      <c r="K182" s="96"/>
    </row>
    <row r="183" spans="1:11" x14ac:dyDescent="0.25">
      <c r="A183" s="313"/>
      <c r="B183" s="313"/>
      <c r="C183" s="313"/>
      <c r="D183" s="251"/>
      <c r="E183" s="251"/>
      <c r="F183" s="251"/>
      <c r="G183" s="96"/>
      <c r="H183" s="96"/>
      <c r="I183" s="96"/>
      <c r="J183" s="96"/>
      <c r="K183" s="96"/>
    </row>
    <row r="184" spans="1:11" x14ac:dyDescent="0.25">
      <c r="A184" s="313"/>
      <c r="B184" s="313"/>
      <c r="C184" s="313"/>
      <c r="D184" s="251"/>
      <c r="E184" s="251"/>
      <c r="F184" s="251"/>
      <c r="G184" s="96"/>
      <c r="H184" s="96"/>
      <c r="I184" s="96"/>
      <c r="J184" s="96"/>
      <c r="K184" s="96"/>
    </row>
    <row r="185" spans="1:11" x14ac:dyDescent="0.25">
      <c r="A185" s="313"/>
      <c r="B185" s="313"/>
      <c r="C185" s="313"/>
      <c r="D185" s="251"/>
      <c r="E185" s="251"/>
      <c r="F185" s="251"/>
      <c r="G185" s="96"/>
      <c r="H185" s="96"/>
      <c r="I185" s="96"/>
      <c r="J185" s="96"/>
      <c r="K185" s="96"/>
    </row>
    <row r="186" spans="1:11" x14ac:dyDescent="0.25">
      <c r="A186" s="313"/>
      <c r="B186" s="313"/>
      <c r="C186" s="313"/>
      <c r="D186" s="251"/>
      <c r="E186" s="251"/>
      <c r="F186" s="251"/>
      <c r="G186" s="96"/>
      <c r="H186" s="96"/>
      <c r="I186" s="96"/>
      <c r="J186" s="96"/>
      <c r="K186" s="96"/>
    </row>
    <row r="187" spans="1:11" x14ac:dyDescent="0.25">
      <c r="A187" s="313"/>
      <c r="B187" s="313"/>
      <c r="C187" s="313"/>
      <c r="D187" s="251"/>
      <c r="E187" s="251"/>
      <c r="F187" s="251"/>
      <c r="G187" s="96"/>
      <c r="H187" s="96"/>
      <c r="I187" s="96"/>
      <c r="J187" s="96"/>
      <c r="K187" s="96"/>
    </row>
    <row r="188" spans="1:11" x14ac:dyDescent="0.25">
      <c r="A188" s="313"/>
      <c r="B188" s="313"/>
      <c r="C188" s="313"/>
      <c r="D188" s="251"/>
      <c r="E188" s="251"/>
      <c r="F188" s="251"/>
      <c r="G188" s="96"/>
      <c r="H188" s="96"/>
      <c r="I188" s="96"/>
      <c r="J188" s="96"/>
      <c r="K188" s="96"/>
    </row>
    <row r="189" spans="1:11" x14ac:dyDescent="0.25">
      <c r="A189" s="313"/>
      <c r="B189" s="313"/>
      <c r="C189" s="313"/>
      <c r="D189" s="251"/>
      <c r="E189" s="251"/>
      <c r="F189" s="251"/>
      <c r="G189" s="96"/>
      <c r="H189" s="96"/>
      <c r="I189" s="96"/>
      <c r="J189" s="96"/>
      <c r="K189" s="96"/>
    </row>
    <row r="190" spans="1:11" x14ac:dyDescent="0.25">
      <c r="A190" s="313"/>
      <c r="B190" s="313"/>
      <c r="C190" s="313"/>
      <c r="D190" s="251"/>
      <c r="E190" s="251"/>
      <c r="F190" s="251"/>
      <c r="G190" s="96"/>
      <c r="H190" s="96"/>
      <c r="I190" s="96"/>
      <c r="J190" s="96"/>
      <c r="K190" s="96"/>
    </row>
    <row r="191" spans="1:11" x14ac:dyDescent="0.25">
      <c r="A191" s="313"/>
      <c r="B191" s="313"/>
      <c r="C191" s="313"/>
      <c r="D191" s="251"/>
      <c r="E191" s="251"/>
      <c r="F191" s="251"/>
      <c r="G191" s="96"/>
      <c r="H191" s="96"/>
      <c r="I191" s="96"/>
      <c r="J191" s="96"/>
      <c r="K191" s="96"/>
    </row>
    <row r="192" spans="1:11" x14ac:dyDescent="0.25">
      <c r="A192" s="313"/>
      <c r="B192" s="313"/>
      <c r="C192" s="313"/>
      <c r="D192" s="251"/>
      <c r="E192" s="251"/>
      <c r="F192" s="251"/>
      <c r="G192" s="96"/>
      <c r="H192" s="96"/>
      <c r="I192" s="96"/>
      <c r="J192" s="96"/>
      <c r="K192" s="96"/>
    </row>
    <row r="193" spans="1:11" x14ac:dyDescent="0.25">
      <c r="A193" s="313"/>
      <c r="B193" s="313"/>
      <c r="C193" s="313"/>
      <c r="D193" s="251"/>
      <c r="E193" s="251"/>
      <c r="F193" s="251"/>
      <c r="G193" s="96"/>
      <c r="H193" s="96"/>
      <c r="I193" s="96"/>
      <c r="J193" s="96"/>
      <c r="K193" s="96"/>
    </row>
    <row r="194" spans="1:11" x14ac:dyDescent="0.25">
      <c r="A194" s="313"/>
      <c r="B194" s="313"/>
      <c r="C194" s="313"/>
      <c r="D194" s="251"/>
      <c r="E194" s="251"/>
      <c r="F194" s="251"/>
      <c r="G194" s="96"/>
      <c r="H194" s="96"/>
      <c r="I194" s="96"/>
      <c r="J194" s="96"/>
      <c r="K194" s="96"/>
    </row>
    <row r="195" spans="1:11" x14ac:dyDescent="0.25">
      <c r="A195" s="313"/>
      <c r="B195" s="313"/>
      <c r="C195" s="313"/>
      <c r="D195" s="251"/>
      <c r="E195" s="251"/>
      <c r="F195" s="251"/>
      <c r="G195" s="96"/>
      <c r="H195" s="96"/>
      <c r="I195" s="96"/>
      <c r="J195" s="96"/>
      <c r="K195" s="96"/>
    </row>
    <row r="196" spans="1:11" x14ac:dyDescent="0.25">
      <c r="A196" s="313"/>
      <c r="B196" s="313"/>
      <c r="C196" s="313"/>
      <c r="D196" s="251"/>
      <c r="E196" s="251"/>
      <c r="F196" s="251"/>
      <c r="G196" s="96"/>
      <c r="H196" s="96"/>
      <c r="I196" s="96"/>
      <c r="J196" s="96"/>
      <c r="K196" s="96"/>
    </row>
    <row r="197" spans="1:11" x14ac:dyDescent="0.25">
      <c r="A197" s="313"/>
      <c r="B197" s="313"/>
      <c r="C197" s="313"/>
      <c r="D197" s="251"/>
      <c r="E197" s="251"/>
      <c r="F197" s="251"/>
      <c r="G197" s="96"/>
      <c r="H197" s="96"/>
      <c r="I197" s="96"/>
      <c r="J197" s="96"/>
      <c r="K197" s="96"/>
    </row>
    <row r="198" spans="1:11" x14ac:dyDescent="0.25">
      <c r="A198" s="313"/>
      <c r="B198" s="313"/>
      <c r="C198" s="313"/>
      <c r="D198" s="251"/>
      <c r="E198" s="251"/>
      <c r="F198" s="251"/>
      <c r="G198" s="96"/>
      <c r="H198" s="96"/>
      <c r="I198" s="96"/>
      <c r="J198" s="96"/>
      <c r="K198" s="96"/>
    </row>
    <row r="199" spans="1:11" x14ac:dyDescent="0.25">
      <c r="A199" s="313"/>
      <c r="B199" s="313"/>
      <c r="C199" s="313"/>
      <c r="D199" s="251"/>
      <c r="E199" s="251"/>
      <c r="F199" s="251"/>
      <c r="G199" s="96"/>
      <c r="H199" s="96"/>
      <c r="I199" s="96"/>
      <c r="J199" s="96"/>
      <c r="K199" s="96"/>
    </row>
    <row r="200" spans="1:11" x14ac:dyDescent="0.25">
      <c r="A200" s="313"/>
      <c r="B200" s="313"/>
      <c r="C200" s="313"/>
      <c r="D200" s="251"/>
      <c r="E200" s="251"/>
      <c r="F200" s="251"/>
      <c r="G200" s="96"/>
      <c r="H200" s="96"/>
      <c r="I200" s="96"/>
      <c r="J200" s="96"/>
      <c r="K200" s="96"/>
    </row>
    <row r="201" spans="1:11" x14ac:dyDescent="0.25">
      <c r="A201" s="313"/>
      <c r="B201" s="313"/>
      <c r="C201" s="313"/>
      <c r="D201" s="251"/>
      <c r="E201" s="251"/>
      <c r="F201" s="251"/>
      <c r="G201" s="96"/>
      <c r="H201" s="96"/>
      <c r="I201" s="96"/>
      <c r="J201" s="96"/>
      <c r="K201" s="96"/>
    </row>
    <row r="202" spans="1:11" x14ac:dyDescent="0.25">
      <c r="A202" s="313"/>
      <c r="B202" s="313"/>
      <c r="C202" s="313"/>
      <c r="D202" s="251"/>
      <c r="E202" s="251"/>
      <c r="F202" s="251"/>
      <c r="G202" s="96"/>
      <c r="H202" s="96"/>
      <c r="I202" s="96"/>
      <c r="J202" s="96"/>
      <c r="K202" s="96"/>
    </row>
    <row r="203" spans="1:11" x14ac:dyDescent="0.25">
      <c r="A203" s="313"/>
      <c r="B203" s="313"/>
      <c r="C203" s="313"/>
      <c r="D203" s="251"/>
      <c r="E203" s="251"/>
      <c r="F203" s="251"/>
      <c r="G203" s="96"/>
      <c r="H203" s="96"/>
      <c r="I203" s="96"/>
      <c r="J203" s="96"/>
      <c r="K203" s="96"/>
    </row>
    <row r="204" spans="1:11" x14ac:dyDescent="0.25">
      <c r="A204" s="313"/>
      <c r="B204" s="313"/>
      <c r="C204" s="313"/>
      <c r="D204" s="251"/>
      <c r="E204" s="251"/>
      <c r="F204" s="251"/>
      <c r="G204" s="96"/>
      <c r="H204" s="96"/>
      <c r="I204" s="96"/>
      <c r="J204" s="96"/>
      <c r="K204" s="96"/>
    </row>
    <row r="205" spans="1:11" x14ac:dyDescent="0.25">
      <c r="A205" s="313"/>
      <c r="B205" s="313"/>
      <c r="C205" s="313"/>
      <c r="D205" s="251"/>
      <c r="E205" s="251"/>
      <c r="F205" s="251"/>
      <c r="G205" s="96"/>
      <c r="H205" s="96"/>
      <c r="I205" s="96"/>
      <c r="J205" s="96"/>
      <c r="K205" s="96"/>
    </row>
    <row r="206" spans="1:11" x14ac:dyDescent="0.25">
      <c r="A206" s="313"/>
      <c r="B206" s="313"/>
      <c r="C206" s="313"/>
      <c r="D206" s="251"/>
      <c r="E206" s="251"/>
      <c r="F206" s="251"/>
      <c r="G206" s="96"/>
      <c r="H206" s="96"/>
      <c r="I206" s="96"/>
      <c r="J206" s="96"/>
      <c r="K206" s="96"/>
    </row>
    <row r="207" spans="1:11" x14ac:dyDescent="0.25">
      <c r="A207" s="313"/>
      <c r="B207" s="313"/>
      <c r="C207" s="313"/>
      <c r="D207" s="251"/>
      <c r="E207" s="251"/>
      <c r="F207" s="251"/>
      <c r="G207" s="96"/>
      <c r="H207" s="96"/>
      <c r="I207" s="96"/>
      <c r="J207" s="96"/>
      <c r="K207" s="96"/>
    </row>
    <row r="208" spans="1:11" x14ac:dyDescent="0.25">
      <c r="A208" s="313"/>
      <c r="B208" s="313"/>
      <c r="C208" s="313"/>
      <c r="D208" s="251"/>
      <c r="E208" s="251"/>
      <c r="F208" s="251"/>
      <c r="G208" s="96"/>
      <c r="H208" s="96"/>
      <c r="I208" s="96"/>
      <c r="J208" s="96"/>
      <c r="K208" s="96"/>
    </row>
    <row r="209" spans="1:11" x14ac:dyDescent="0.25">
      <c r="A209" s="313"/>
      <c r="B209" s="313"/>
      <c r="C209" s="313"/>
      <c r="D209" s="251"/>
      <c r="E209" s="251"/>
      <c r="F209" s="251"/>
      <c r="G209" s="96"/>
      <c r="H209" s="96"/>
      <c r="I209" s="96"/>
      <c r="J209" s="96"/>
      <c r="K209" s="96"/>
    </row>
    <row r="210" spans="1:11" x14ac:dyDescent="0.25">
      <c r="A210" s="313"/>
      <c r="B210" s="313"/>
      <c r="C210" s="313"/>
      <c r="D210" s="251"/>
      <c r="E210" s="251"/>
      <c r="F210" s="251"/>
      <c r="G210" s="96"/>
      <c r="H210" s="96"/>
      <c r="I210" s="96"/>
      <c r="J210" s="96"/>
      <c r="K210" s="96"/>
    </row>
    <row r="211" spans="1:11" x14ac:dyDescent="0.25">
      <c r="A211" s="313"/>
      <c r="B211" s="313"/>
      <c r="C211" s="313"/>
      <c r="D211" s="251"/>
      <c r="E211" s="251"/>
      <c r="F211" s="251"/>
      <c r="G211" s="96"/>
      <c r="H211" s="96"/>
      <c r="I211" s="96"/>
      <c r="J211" s="96"/>
      <c r="K211" s="96"/>
    </row>
    <row r="212" spans="1:11" x14ac:dyDescent="0.25">
      <c r="A212" s="313"/>
      <c r="B212" s="313"/>
      <c r="C212" s="313"/>
      <c r="D212" s="251"/>
      <c r="E212" s="251"/>
      <c r="F212" s="251"/>
      <c r="G212" s="96"/>
      <c r="H212" s="96"/>
      <c r="I212" s="96"/>
      <c r="J212" s="96"/>
      <c r="K212" s="96"/>
    </row>
    <row r="213" spans="1:11" x14ac:dyDescent="0.25">
      <c r="A213" s="313"/>
      <c r="B213" s="313"/>
      <c r="C213" s="313"/>
      <c r="D213" s="251"/>
      <c r="E213" s="251"/>
      <c r="F213" s="251"/>
      <c r="G213" s="96"/>
      <c r="H213" s="96"/>
      <c r="I213" s="96"/>
      <c r="J213" s="96"/>
      <c r="K213" s="96"/>
    </row>
    <row r="214" spans="1:11" x14ac:dyDescent="0.25">
      <c r="A214" s="313"/>
      <c r="B214" s="313"/>
      <c r="C214" s="313"/>
      <c r="D214" s="251"/>
      <c r="E214" s="251"/>
      <c r="F214" s="251"/>
      <c r="G214" s="96"/>
      <c r="H214" s="96"/>
      <c r="I214" s="96"/>
      <c r="J214" s="96"/>
      <c r="K214" s="96"/>
    </row>
    <row r="215" spans="1:11" x14ac:dyDescent="0.25">
      <c r="A215" s="313"/>
      <c r="B215" s="313"/>
      <c r="C215" s="313"/>
      <c r="D215" s="251"/>
      <c r="E215" s="251"/>
      <c r="F215" s="251"/>
      <c r="G215" s="96"/>
      <c r="H215" s="96"/>
      <c r="I215" s="96"/>
      <c r="J215" s="96"/>
      <c r="K215" s="96"/>
    </row>
    <row r="216" spans="1:11" x14ac:dyDescent="0.25">
      <c r="A216" s="313"/>
      <c r="B216" s="313"/>
      <c r="C216" s="313"/>
      <c r="D216" s="251"/>
      <c r="E216" s="251"/>
      <c r="F216" s="251"/>
      <c r="G216" s="96"/>
      <c r="H216" s="96"/>
      <c r="I216" s="96"/>
      <c r="J216" s="96"/>
      <c r="K216" s="96"/>
    </row>
    <row r="217" spans="1:11" x14ac:dyDescent="0.25">
      <c r="A217" s="313"/>
      <c r="B217" s="313"/>
      <c r="C217" s="313"/>
      <c r="D217" s="251"/>
      <c r="E217" s="251"/>
      <c r="F217" s="251"/>
      <c r="G217" s="96"/>
      <c r="H217" s="96"/>
      <c r="I217" s="96"/>
      <c r="J217" s="96"/>
      <c r="K217" s="96"/>
    </row>
    <row r="218" spans="1:11" x14ac:dyDescent="0.25">
      <c r="A218" s="313"/>
      <c r="B218" s="313"/>
      <c r="C218" s="313"/>
      <c r="D218" s="251"/>
      <c r="E218" s="251"/>
      <c r="F218" s="251"/>
      <c r="G218" s="96"/>
      <c r="H218" s="96"/>
      <c r="I218" s="96"/>
      <c r="J218" s="96"/>
      <c r="K218" s="96"/>
    </row>
    <row r="219" spans="1:11" x14ac:dyDescent="0.25">
      <c r="A219" s="313"/>
      <c r="B219" s="313"/>
      <c r="C219" s="313"/>
      <c r="D219" s="251"/>
      <c r="E219" s="251"/>
      <c r="F219" s="251"/>
      <c r="G219" s="96"/>
      <c r="H219" s="96"/>
      <c r="I219" s="96"/>
      <c r="J219" s="96"/>
      <c r="K219" s="96"/>
    </row>
    <row r="220" spans="1:11" x14ac:dyDescent="0.25">
      <c r="A220" s="313"/>
      <c r="B220" s="313"/>
      <c r="C220" s="313"/>
      <c r="D220" s="251"/>
      <c r="E220" s="251"/>
      <c r="F220" s="251"/>
      <c r="G220" s="96"/>
      <c r="H220" s="96"/>
      <c r="I220" s="96"/>
      <c r="J220" s="96"/>
      <c r="K220" s="96"/>
    </row>
    <row r="221" spans="1:11" x14ac:dyDescent="0.25">
      <c r="A221" s="313"/>
      <c r="B221" s="313"/>
      <c r="C221" s="313"/>
      <c r="D221" s="251"/>
      <c r="E221" s="251"/>
      <c r="F221" s="251"/>
      <c r="G221" s="96"/>
      <c r="H221" s="96"/>
      <c r="I221" s="96"/>
      <c r="J221" s="96"/>
      <c r="K221" s="96"/>
    </row>
    <row r="222" spans="1:11" x14ac:dyDescent="0.25">
      <c r="A222" s="313"/>
      <c r="B222" s="313"/>
      <c r="C222" s="313"/>
      <c r="D222" s="251"/>
      <c r="E222" s="251"/>
      <c r="F222" s="251"/>
      <c r="G222" s="96"/>
      <c r="H222" s="96"/>
      <c r="I222" s="96"/>
      <c r="J222" s="96"/>
      <c r="K222" s="96"/>
    </row>
    <row r="223" spans="1:11" x14ac:dyDescent="0.25">
      <c r="A223" s="313"/>
      <c r="B223" s="313"/>
      <c r="C223" s="313"/>
      <c r="D223" s="251"/>
      <c r="E223" s="251"/>
      <c r="F223" s="251"/>
      <c r="G223" s="96"/>
      <c r="H223" s="96"/>
      <c r="I223" s="96"/>
      <c r="J223" s="96"/>
      <c r="K223" s="96"/>
    </row>
    <row r="224" spans="1:11" x14ac:dyDescent="0.25">
      <c r="A224" s="313"/>
      <c r="B224" s="313"/>
      <c r="C224" s="313"/>
      <c r="D224" s="251"/>
      <c r="E224" s="251"/>
      <c r="F224" s="251"/>
      <c r="G224" s="96"/>
      <c r="H224" s="96"/>
      <c r="I224" s="96"/>
      <c r="J224" s="96"/>
      <c r="K224" s="96"/>
    </row>
    <row r="225" spans="1:11" x14ac:dyDescent="0.25">
      <c r="A225" s="313"/>
      <c r="B225" s="313"/>
      <c r="C225" s="313"/>
      <c r="D225" s="251"/>
      <c r="E225" s="251"/>
      <c r="F225" s="251"/>
      <c r="G225" s="96"/>
      <c r="H225" s="96"/>
      <c r="I225" s="96"/>
      <c r="J225" s="96"/>
      <c r="K225" s="96"/>
    </row>
    <row r="226" spans="1:11" x14ac:dyDescent="0.25">
      <c r="A226" s="313"/>
      <c r="B226" s="313"/>
      <c r="C226" s="313"/>
      <c r="D226" s="251"/>
      <c r="E226" s="251"/>
      <c r="F226" s="251"/>
      <c r="G226" s="96"/>
      <c r="H226" s="96"/>
      <c r="I226" s="96"/>
      <c r="J226" s="96"/>
      <c r="K226" s="96"/>
    </row>
    <row r="227" spans="1:11" x14ac:dyDescent="0.25">
      <c r="A227" s="313"/>
      <c r="B227" s="313"/>
      <c r="C227" s="313"/>
      <c r="D227" s="251"/>
      <c r="E227" s="251"/>
      <c r="F227" s="251"/>
      <c r="G227" s="96"/>
      <c r="H227" s="96"/>
      <c r="I227" s="96"/>
      <c r="J227" s="96"/>
      <c r="K227" s="96"/>
    </row>
    <row r="228" spans="1:11" x14ac:dyDescent="0.25">
      <c r="A228" s="313"/>
      <c r="B228" s="313"/>
      <c r="C228" s="313"/>
      <c r="D228" s="251"/>
      <c r="E228" s="251"/>
      <c r="F228" s="251"/>
      <c r="G228" s="96"/>
      <c r="H228" s="96"/>
      <c r="I228" s="96"/>
      <c r="J228" s="96"/>
      <c r="K228" s="96"/>
    </row>
    <row r="229" spans="1:11" x14ac:dyDescent="0.25">
      <c r="A229" s="313"/>
      <c r="B229" s="313"/>
      <c r="C229" s="313"/>
      <c r="D229" s="251"/>
      <c r="E229" s="251"/>
      <c r="F229" s="251"/>
      <c r="G229" s="96"/>
      <c r="H229" s="96"/>
      <c r="I229" s="96"/>
      <c r="J229" s="96"/>
      <c r="K229" s="96"/>
    </row>
    <row r="230" spans="1:11" x14ac:dyDescent="0.25">
      <c r="A230" s="313"/>
      <c r="B230" s="313"/>
      <c r="C230" s="313"/>
      <c r="G230" s="96"/>
      <c r="H230" s="96"/>
      <c r="I230" s="96"/>
      <c r="J230" s="96"/>
      <c r="K230" s="96"/>
    </row>
    <row r="231" spans="1:11" x14ac:dyDescent="0.25">
      <c r="A231" s="313"/>
      <c r="B231" s="313"/>
      <c r="C231" s="313"/>
      <c r="G231" s="96"/>
      <c r="H231" s="96"/>
      <c r="I231" s="96"/>
      <c r="J231" s="96"/>
      <c r="K231" s="96"/>
    </row>
    <row r="232" spans="1:11" x14ac:dyDescent="0.25">
      <c r="A232" s="313"/>
      <c r="B232" s="313"/>
      <c r="C232" s="313"/>
      <c r="G232" s="96"/>
      <c r="H232" s="96"/>
      <c r="I232" s="96"/>
      <c r="J232" s="96"/>
      <c r="K232" s="96"/>
    </row>
    <row r="233" spans="1:11" x14ac:dyDescent="0.25">
      <c r="A233" s="313"/>
      <c r="B233" s="313"/>
      <c r="C233" s="313"/>
      <c r="G233" s="96"/>
      <c r="H233" s="96"/>
      <c r="I233" s="96"/>
      <c r="J233" s="96"/>
      <c r="K233" s="96"/>
    </row>
    <row r="234" spans="1:11" x14ac:dyDescent="0.25">
      <c r="A234" s="313"/>
      <c r="B234" s="313"/>
      <c r="C234" s="313"/>
      <c r="G234" s="96"/>
      <c r="H234" s="96"/>
      <c r="I234" s="96"/>
      <c r="J234" s="96"/>
      <c r="K234" s="96"/>
    </row>
    <row r="235" spans="1:11" x14ac:dyDescent="0.25">
      <c r="A235" s="313"/>
      <c r="B235" s="313"/>
      <c r="C235" s="313"/>
      <c r="G235" s="96"/>
      <c r="H235" s="96"/>
      <c r="I235" s="96"/>
      <c r="J235" s="96"/>
      <c r="K235" s="96"/>
    </row>
    <row r="236" spans="1:11" x14ac:dyDescent="0.25">
      <c r="A236" s="313"/>
      <c r="B236" s="313"/>
      <c r="C236" s="313"/>
      <c r="G236" s="96"/>
      <c r="H236" s="96"/>
      <c r="I236" s="96"/>
      <c r="J236" s="96"/>
      <c r="K236" s="96"/>
    </row>
    <row r="237" spans="1:11" x14ac:dyDescent="0.25">
      <c r="A237" s="313"/>
      <c r="B237" s="313"/>
      <c r="C237" s="313"/>
      <c r="G237" s="96"/>
      <c r="H237" s="96"/>
      <c r="I237" s="96"/>
      <c r="J237" s="96"/>
      <c r="K237" s="96"/>
    </row>
    <row r="238" spans="1:11" x14ac:dyDescent="0.25">
      <c r="A238" s="313"/>
      <c r="B238" s="313"/>
      <c r="C238" s="313"/>
      <c r="G238" s="96"/>
      <c r="H238" s="96"/>
      <c r="I238" s="96"/>
      <c r="J238" s="96"/>
      <c r="K238" s="96"/>
    </row>
    <row r="239" spans="1:11" x14ac:dyDescent="0.25">
      <c r="A239" s="313"/>
      <c r="B239" s="313"/>
      <c r="C239" s="313"/>
      <c r="G239" s="96"/>
      <c r="H239" s="96"/>
      <c r="I239" s="96"/>
      <c r="J239" s="96"/>
      <c r="K239" s="96"/>
    </row>
    <row r="240" spans="1:11" x14ac:dyDescent="0.25">
      <c r="A240" s="313"/>
      <c r="B240" s="313"/>
      <c r="C240" s="313"/>
      <c r="G240" s="96"/>
      <c r="H240" s="96"/>
      <c r="I240" s="96"/>
      <c r="J240" s="96"/>
      <c r="K240" s="96"/>
    </row>
    <row r="241" spans="1:11" x14ac:dyDescent="0.25">
      <c r="A241" s="313"/>
      <c r="B241" s="313"/>
      <c r="C241" s="313"/>
      <c r="G241" s="96"/>
      <c r="H241" s="96"/>
      <c r="I241" s="96"/>
      <c r="J241" s="96"/>
      <c r="K241" s="96"/>
    </row>
    <row r="242" spans="1:11" x14ac:dyDescent="0.25">
      <c r="A242" s="313"/>
      <c r="B242" s="313"/>
      <c r="C242" s="313"/>
      <c r="G242" s="96"/>
      <c r="H242" s="96"/>
      <c r="I242" s="96"/>
      <c r="J242" s="96"/>
      <c r="K242" s="96"/>
    </row>
    <row r="243" spans="1:11" x14ac:dyDescent="0.25">
      <c r="A243" s="313"/>
      <c r="B243" s="313"/>
      <c r="C243" s="313"/>
      <c r="G243" s="96"/>
      <c r="H243" s="96"/>
      <c r="I243" s="96"/>
      <c r="J243" s="96"/>
      <c r="K243" s="96"/>
    </row>
    <row r="244" spans="1:11" x14ac:dyDescent="0.25">
      <c r="A244" s="313"/>
      <c r="B244" s="313"/>
      <c r="C244" s="313"/>
      <c r="G244" s="96"/>
      <c r="H244" s="96"/>
      <c r="I244" s="96"/>
      <c r="J244" s="96"/>
      <c r="K244" s="96"/>
    </row>
    <row r="245" spans="1:11" x14ac:dyDescent="0.25">
      <c r="A245" s="313"/>
      <c r="B245" s="313"/>
      <c r="C245" s="313"/>
      <c r="G245" s="96"/>
      <c r="H245" s="96"/>
      <c r="I245" s="96"/>
      <c r="J245" s="96"/>
      <c r="K245" s="96"/>
    </row>
    <row r="246" spans="1:11" x14ac:dyDescent="0.25">
      <c r="A246" s="313"/>
      <c r="B246" s="313"/>
      <c r="C246" s="313"/>
      <c r="G246" s="96"/>
      <c r="H246" s="96"/>
      <c r="I246" s="96"/>
      <c r="J246" s="96"/>
      <c r="K246" s="96"/>
    </row>
    <row r="247" spans="1:11" x14ac:dyDescent="0.25">
      <c r="A247" s="313"/>
      <c r="B247" s="313"/>
      <c r="C247" s="313"/>
      <c r="G247" s="96"/>
      <c r="H247" s="96"/>
      <c r="I247" s="96"/>
      <c r="J247" s="96"/>
      <c r="K247" s="96"/>
    </row>
    <row r="248" spans="1:11" x14ac:dyDescent="0.25">
      <c r="A248" s="313"/>
      <c r="B248" s="313"/>
      <c r="C248" s="313"/>
      <c r="G248" s="96"/>
      <c r="H248" s="96"/>
      <c r="I248" s="96"/>
      <c r="J248" s="96"/>
      <c r="K248" s="96"/>
    </row>
    <row r="249" spans="1:11" x14ac:dyDescent="0.25">
      <c r="A249" s="313"/>
      <c r="B249" s="313"/>
      <c r="C249" s="313"/>
      <c r="G249" s="96"/>
      <c r="H249" s="96"/>
      <c r="I249" s="96"/>
      <c r="J249" s="96"/>
      <c r="K249" s="96"/>
    </row>
    <row r="250" spans="1:11" x14ac:dyDescent="0.25">
      <c r="A250" s="313"/>
      <c r="B250" s="313"/>
      <c r="C250" s="313"/>
      <c r="G250" s="96"/>
      <c r="H250" s="96"/>
      <c r="I250" s="96"/>
      <c r="J250" s="96"/>
      <c r="K250" s="96"/>
    </row>
    <row r="251" spans="1:11" x14ac:dyDescent="0.25">
      <c r="A251" s="313"/>
      <c r="B251" s="313"/>
      <c r="C251" s="313"/>
      <c r="G251" s="96"/>
      <c r="H251" s="96"/>
      <c r="I251" s="96"/>
      <c r="J251" s="96"/>
      <c r="K251" s="96"/>
    </row>
    <row r="252" spans="1:11" x14ac:dyDescent="0.25">
      <c r="A252" s="313"/>
      <c r="B252" s="313"/>
      <c r="C252" s="313"/>
      <c r="G252" s="96"/>
      <c r="H252" s="96"/>
      <c r="I252" s="96"/>
      <c r="J252" s="96"/>
      <c r="K252" s="96"/>
    </row>
    <row r="253" spans="1:11" x14ac:dyDescent="0.25">
      <c r="A253" s="313"/>
      <c r="B253" s="313"/>
      <c r="C253" s="313"/>
      <c r="G253" s="96"/>
      <c r="H253" s="96"/>
      <c r="I253" s="96"/>
      <c r="J253" s="96"/>
      <c r="K253" s="96"/>
    </row>
    <row r="254" spans="1:11" x14ac:dyDescent="0.25">
      <c r="A254" s="313"/>
      <c r="B254" s="313"/>
      <c r="C254" s="313"/>
      <c r="G254" s="96"/>
      <c r="H254" s="96"/>
      <c r="I254" s="96"/>
      <c r="J254" s="96"/>
      <c r="K254" s="96"/>
    </row>
    <row r="255" spans="1:11" x14ac:dyDescent="0.25">
      <c r="A255" s="313"/>
      <c r="B255" s="313"/>
      <c r="C255" s="313"/>
      <c r="G255" s="96"/>
      <c r="H255" s="96"/>
      <c r="I255" s="96"/>
      <c r="J255" s="96"/>
      <c r="K255" s="96"/>
    </row>
    <row r="256" spans="1:11" x14ac:dyDescent="0.25">
      <c r="A256" s="313"/>
      <c r="B256" s="313"/>
      <c r="C256" s="313"/>
      <c r="G256" s="96"/>
      <c r="H256" s="96"/>
      <c r="I256" s="96"/>
      <c r="J256" s="96"/>
      <c r="K256" s="96"/>
    </row>
    <row r="257" spans="1:11" x14ac:dyDescent="0.25">
      <c r="A257" s="313"/>
      <c r="B257" s="313"/>
      <c r="C257" s="313"/>
      <c r="G257" s="96"/>
      <c r="H257" s="96"/>
      <c r="I257" s="96"/>
      <c r="J257" s="96"/>
      <c r="K257" s="96"/>
    </row>
    <row r="258" spans="1:11" x14ac:dyDescent="0.25">
      <c r="A258" s="313"/>
      <c r="B258" s="313"/>
      <c r="C258" s="313"/>
      <c r="G258" s="96"/>
      <c r="H258" s="96"/>
      <c r="I258" s="96"/>
      <c r="J258" s="96"/>
      <c r="K258" s="96"/>
    </row>
    <row r="259" spans="1:11" x14ac:dyDescent="0.25">
      <c r="A259" s="313"/>
      <c r="B259" s="313"/>
      <c r="C259" s="313"/>
      <c r="G259" s="96"/>
      <c r="H259" s="96"/>
      <c r="I259" s="96"/>
      <c r="J259" s="96"/>
      <c r="K259" s="96"/>
    </row>
    <row r="260" spans="1:11" x14ac:dyDescent="0.25">
      <c r="A260" s="313"/>
      <c r="B260" s="313"/>
      <c r="C260" s="313"/>
      <c r="G260" s="96"/>
      <c r="H260" s="96"/>
      <c r="I260" s="96"/>
      <c r="J260" s="96"/>
      <c r="K260" s="96"/>
    </row>
    <row r="261" spans="1:11" x14ac:dyDescent="0.25">
      <c r="A261" s="313"/>
      <c r="B261" s="313"/>
      <c r="C261" s="313"/>
      <c r="G261" s="96"/>
      <c r="H261" s="96"/>
      <c r="I261" s="96"/>
      <c r="J261" s="96"/>
      <c r="K261" s="96"/>
    </row>
    <row r="262" spans="1:11" x14ac:dyDescent="0.25">
      <c r="A262" s="313"/>
      <c r="B262" s="313"/>
      <c r="C262" s="313"/>
      <c r="G262" s="96"/>
      <c r="H262" s="96"/>
      <c r="I262" s="96"/>
      <c r="J262" s="96"/>
      <c r="K262" s="96"/>
    </row>
    <row r="263" spans="1:11" x14ac:dyDescent="0.25">
      <c r="A263" s="313"/>
      <c r="B263" s="313"/>
      <c r="C263" s="313"/>
      <c r="G263" s="96"/>
      <c r="H263" s="96"/>
      <c r="I263" s="96"/>
      <c r="J263" s="96"/>
      <c r="K263" s="96"/>
    </row>
    <row r="264" spans="1:11" x14ac:dyDescent="0.25">
      <c r="A264" s="313"/>
      <c r="B264" s="313"/>
      <c r="C264" s="313"/>
      <c r="G264" s="96"/>
      <c r="H264" s="96"/>
      <c r="I264" s="96"/>
      <c r="J264" s="96"/>
      <c r="K264" s="96"/>
    </row>
    <row r="265" spans="1:11" x14ac:dyDescent="0.25">
      <c r="A265" s="313"/>
      <c r="B265" s="313"/>
      <c r="C265" s="313"/>
      <c r="G265" s="96"/>
      <c r="H265" s="96"/>
      <c r="I265" s="96"/>
      <c r="J265" s="96"/>
      <c r="K265" s="96"/>
    </row>
    <row r="266" spans="1:11" x14ac:dyDescent="0.25">
      <c r="A266" s="313"/>
      <c r="B266" s="313"/>
      <c r="C266" s="313"/>
      <c r="G266" s="96"/>
      <c r="H266" s="96"/>
      <c r="I266" s="96"/>
      <c r="J266" s="96"/>
      <c r="K266" s="96"/>
    </row>
    <row r="267" spans="1:11" x14ac:dyDescent="0.25">
      <c r="A267" s="313"/>
      <c r="B267" s="313"/>
      <c r="C267" s="313"/>
      <c r="G267" s="96"/>
      <c r="H267" s="96"/>
      <c r="I267" s="96"/>
      <c r="J267" s="96"/>
      <c r="K267" s="96"/>
    </row>
    <row r="268" spans="1:11" x14ac:dyDescent="0.25">
      <c r="A268" s="313"/>
      <c r="B268" s="313"/>
      <c r="C268" s="313"/>
      <c r="G268" s="96"/>
      <c r="H268" s="96"/>
      <c r="I268" s="96"/>
      <c r="J268" s="96"/>
      <c r="K268" s="96"/>
    </row>
    <row r="269" spans="1:11" x14ac:dyDescent="0.25">
      <c r="A269" s="313"/>
      <c r="B269" s="313"/>
      <c r="C269" s="313"/>
      <c r="G269" s="96"/>
      <c r="H269" s="96"/>
      <c r="I269" s="96"/>
      <c r="J269" s="96"/>
      <c r="K269" s="96"/>
    </row>
    <row r="270" spans="1:11" x14ac:dyDescent="0.25">
      <c r="A270" s="313"/>
      <c r="B270" s="313"/>
      <c r="C270" s="313"/>
      <c r="G270" s="96"/>
      <c r="H270" s="96"/>
      <c r="I270" s="96"/>
      <c r="J270" s="96"/>
      <c r="K270" s="96"/>
    </row>
    <row r="271" spans="1:11" x14ac:dyDescent="0.25">
      <c r="A271" s="313"/>
      <c r="B271" s="313"/>
      <c r="C271" s="313"/>
      <c r="G271" s="96"/>
      <c r="H271" s="96"/>
      <c r="I271" s="96"/>
      <c r="J271" s="96"/>
      <c r="K271" s="96"/>
    </row>
    <row r="272" spans="1:11" x14ac:dyDescent="0.25">
      <c r="A272" s="313"/>
      <c r="B272" s="313"/>
      <c r="C272" s="313"/>
      <c r="G272" s="96"/>
      <c r="H272" s="96"/>
      <c r="I272" s="96"/>
      <c r="J272" s="96"/>
      <c r="K272" s="96"/>
    </row>
    <row r="273" spans="1:11" x14ac:dyDescent="0.25">
      <c r="A273" s="313"/>
      <c r="B273" s="313"/>
      <c r="C273" s="313"/>
      <c r="G273" s="96"/>
      <c r="H273" s="96"/>
      <c r="I273" s="96"/>
      <c r="J273" s="96"/>
      <c r="K273" s="96"/>
    </row>
    <row r="274" spans="1:11" x14ac:dyDescent="0.25">
      <c r="A274" s="313"/>
      <c r="B274" s="313"/>
      <c r="C274" s="313"/>
      <c r="G274" s="96"/>
      <c r="H274" s="96"/>
      <c r="I274" s="96"/>
      <c r="J274" s="96"/>
      <c r="K274" s="96"/>
    </row>
    <row r="275" spans="1:11" x14ac:dyDescent="0.25">
      <c r="A275" s="313"/>
      <c r="B275" s="313"/>
      <c r="C275" s="313"/>
      <c r="G275" s="96"/>
      <c r="H275" s="96"/>
      <c r="I275" s="96"/>
      <c r="J275" s="96"/>
      <c r="K275" s="96"/>
    </row>
    <row r="276" spans="1:11" x14ac:dyDescent="0.25">
      <c r="A276" s="313"/>
      <c r="B276" s="313"/>
      <c r="C276" s="313"/>
      <c r="G276" s="96"/>
      <c r="H276" s="96"/>
      <c r="I276" s="96"/>
      <c r="J276" s="96"/>
      <c r="K276" s="96"/>
    </row>
    <row r="277" spans="1:11" x14ac:dyDescent="0.25">
      <c r="A277" s="313"/>
      <c r="B277" s="313"/>
      <c r="C277" s="313"/>
      <c r="G277" s="96"/>
      <c r="H277" s="96"/>
      <c r="I277" s="96"/>
      <c r="J277" s="96"/>
      <c r="K277" s="96"/>
    </row>
    <row r="278" spans="1:11" x14ac:dyDescent="0.25">
      <c r="A278" s="313"/>
      <c r="B278" s="313"/>
      <c r="C278" s="313"/>
      <c r="G278" s="96"/>
      <c r="H278" s="96"/>
      <c r="I278" s="96"/>
      <c r="J278" s="96"/>
      <c r="K278" s="96"/>
    </row>
    <row r="279" spans="1:11" x14ac:dyDescent="0.25">
      <c r="A279" s="313"/>
      <c r="B279" s="313"/>
      <c r="C279" s="313"/>
      <c r="G279" s="96"/>
      <c r="H279" s="96"/>
      <c r="I279" s="96"/>
      <c r="J279" s="96"/>
      <c r="K279" s="96"/>
    </row>
    <row r="280" spans="1:11" x14ac:dyDescent="0.25">
      <c r="A280" s="313"/>
      <c r="B280" s="313"/>
      <c r="C280" s="313"/>
      <c r="G280" s="96"/>
      <c r="H280" s="96"/>
      <c r="I280" s="96"/>
      <c r="J280" s="96"/>
      <c r="K280" s="96"/>
    </row>
    <row r="281" spans="1:11" x14ac:dyDescent="0.25">
      <c r="A281" s="313"/>
      <c r="B281" s="313"/>
      <c r="C281" s="313"/>
      <c r="G281" s="96"/>
      <c r="H281" s="96"/>
      <c r="I281" s="96"/>
      <c r="J281" s="96"/>
      <c r="K281" s="96"/>
    </row>
    <row r="282" spans="1:11" x14ac:dyDescent="0.25">
      <c r="A282" s="313"/>
      <c r="B282" s="313"/>
      <c r="C282" s="313"/>
      <c r="G282" s="96"/>
      <c r="H282" s="96"/>
      <c r="I282" s="96"/>
      <c r="J282" s="96"/>
      <c r="K282" s="96"/>
    </row>
    <row r="283" spans="1:11" x14ac:dyDescent="0.25">
      <c r="A283" s="313"/>
      <c r="B283" s="313"/>
      <c r="C283" s="313"/>
      <c r="G283" s="96"/>
      <c r="H283" s="96"/>
      <c r="I283" s="96"/>
      <c r="J283" s="96"/>
      <c r="K283" s="96"/>
    </row>
    <row r="284" spans="1:11" x14ac:dyDescent="0.25">
      <c r="A284" s="313"/>
      <c r="B284" s="313"/>
      <c r="C284" s="313"/>
      <c r="G284" s="96"/>
      <c r="H284" s="96"/>
      <c r="I284" s="96"/>
      <c r="J284" s="96"/>
      <c r="K284" s="96"/>
    </row>
    <row r="285" spans="1:11" x14ac:dyDescent="0.25">
      <c r="A285" s="313"/>
      <c r="B285" s="313"/>
      <c r="C285" s="313"/>
      <c r="G285" s="96"/>
      <c r="H285" s="96"/>
      <c r="I285" s="96"/>
      <c r="J285" s="96"/>
      <c r="K285" s="96"/>
    </row>
    <row r="286" spans="1:11" x14ac:dyDescent="0.25">
      <c r="A286" s="313"/>
      <c r="B286" s="313"/>
      <c r="C286" s="313"/>
      <c r="G286" s="96"/>
      <c r="H286" s="96"/>
      <c r="I286" s="96"/>
      <c r="J286" s="96"/>
      <c r="K286" s="96"/>
    </row>
    <row r="287" spans="1:11" x14ac:dyDescent="0.25">
      <c r="A287" s="313"/>
      <c r="B287" s="313"/>
      <c r="C287" s="313"/>
      <c r="G287" s="96"/>
      <c r="H287" s="96"/>
      <c r="I287" s="96"/>
      <c r="J287" s="96"/>
      <c r="K287" s="96"/>
    </row>
    <row r="288" spans="1:11" x14ac:dyDescent="0.25">
      <c r="A288" s="313"/>
      <c r="B288" s="313"/>
      <c r="C288" s="313"/>
      <c r="G288" s="96"/>
      <c r="H288" s="96"/>
      <c r="I288" s="96"/>
      <c r="J288" s="96"/>
      <c r="K288" s="96"/>
    </row>
    <row r="289" spans="1:11" x14ac:dyDescent="0.25">
      <c r="A289" s="313"/>
      <c r="B289" s="313"/>
      <c r="C289" s="313"/>
      <c r="G289" s="96"/>
      <c r="H289" s="96"/>
      <c r="I289" s="96"/>
      <c r="J289" s="96"/>
      <c r="K289" s="96"/>
    </row>
    <row r="290" spans="1:11" x14ac:dyDescent="0.25">
      <c r="A290" s="313"/>
      <c r="B290" s="313"/>
      <c r="C290" s="313"/>
      <c r="G290" s="96"/>
      <c r="H290" s="96"/>
      <c r="I290" s="96"/>
      <c r="J290" s="96"/>
      <c r="K290" s="96"/>
    </row>
    <row r="291" spans="1:11" x14ac:dyDescent="0.25">
      <c r="A291" s="313"/>
      <c r="B291" s="313"/>
      <c r="C291" s="313"/>
      <c r="G291" s="96"/>
      <c r="H291" s="96"/>
      <c r="I291" s="96"/>
      <c r="J291" s="96"/>
      <c r="K291" s="96"/>
    </row>
    <row r="292" spans="1:11" x14ac:dyDescent="0.25">
      <c r="A292" s="313"/>
      <c r="B292" s="313"/>
      <c r="C292" s="313"/>
      <c r="G292" s="96"/>
      <c r="H292" s="96"/>
      <c r="I292" s="96"/>
      <c r="J292" s="96"/>
      <c r="K292" s="96"/>
    </row>
    <row r="293" spans="1:11" x14ac:dyDescent="0.25">
      <c r="A293" s="313"/>
      <c r="B293" s="313"/>
      <c r="C293" s="313"/>
      <c r="G293" s="96"/>
      <c r="H293" s="96"/>
      <c r="I293" s="96"/>
      <c r="J293" s="96"/>
      <c r="K293" s="96"/>
    </row>
    <row r="294" spans="1:11" x14ac:dyDescent="0.25">
      <c r="A294" s="313"/>
      <c r="B294" s="313"/>
      <c r="C294" s="313"/>
      <c r="G294" s="96"/>
      <c r="H294" s="96"/>
      <c r="I294" s="96"/>
      <c r="J294" s="96"/>
      <c r="K294" s="96"/>
    </row>
    <row r="295" spans="1:11" x14ac:dyDescent="0.25">
      <c r="A295" s="313"/>
      <c r="B295" s="313"/>
      <c r="C295" s="313"/>
      <c r="G295" s="96"/>
      <c r="H295" s="96"/>
      <c r="I295" s="96"/>
      <c r="J295" s="96"/>
      <c r="K295" s="96"/>
    </row>
    <row r="296" spans="1:11" x14ac:dyDescent="0.25">
      <c r="A296" s="313"/>
      <c r="B296" s="313"/>
      <c r="C296" s="313"/>
      <c r="G296" s="96"/>
      <c r="H296" s="96"/>
      <c r="I296" s="96"/>
      <c r="J296" s="96"/>
      <c r="K296" s="96"/>
    </row>
    <row r="297" spans="1:11" x14ac:dyDescent="0.25">
      <c r="A297" s="313"/>
      <c r="B297" s="313"/>
      <c r="C297" s="313"/>
      <c r="G297" s="96"/>
      <c r="H297" s="96"/>
      <c r="I297" s="96"/>
      <c r="J297" s="96"/>
      <c r="K297" s="96"/>
    </row>
    <row r="298" spans="1:11" x14ac:dyDescent="0.25">
      <c r="A298" s="313"/>
      <c r="B298" s="313"/>
      <c r="C298" s="313"/>
      <c r="G298" s="96"/>
      <c r="H298" s="96"/>
      <c r="I298" s="96"/>
      <c r="J298" s="96"/>
      <c r="K298" s="96"/>
    </row>
    <row r="299" spans="1:11" x14ac:dyDescent="0.25">
      <c r="A299" s="313"/>
      <c r="B299" s="313"/>
      <c r="C299" s="313"/>
      <c r="G299" s="96"/>
      <c r="H299" s="96"/>
      <c r="I299" s="96"/>
      <c r="J299" s="96"/>
      <c r="K299" s="96"/>
    </row>
    <row r="300" spans="1:11" x14ac:dyDescent="0.25">
      <c r="A300" s="313"/>
      <c r="B300" s="313"/>
      <c r="C300" s="313"/>
      <c r="G300" s="96"/>
      <c r="H300" s="96"/>
      <c r="I300" s="96"/>
      <c r="J300" s="96"/>
      <c r="K300" s="96"/>
    </row>
    <row r="301" spans="1:11" x14ac:dyDescent="0.25">
      <c r="A301" s="313"/>
      <c r="B301" s="313"/>
      <c r="C301" s="313"/>
      <c r="G301" s="96"/>
      <c r="H301" s="96"/>
      <c r="I301" s="96"/>
      <c r="J301" s="96"/>
      <c r="K301" s="96"/>
    </row>
    <row r="302" spans="1:11" x14ac:dyDescent="0.25">
      <c r="A302" s="313"/>
      <c r="B302" s="313"/>
      <c r="C302" s="313"/>
      <c r="G302" s="96"/>
      <c r="H302" s="96"/>
      <c r="I302" s="96"/>
      <c r="J302" s="96"/>
      <c r="K302" s="96"/>
    </row>
    <row r="303" spans="1:11" x14ac:dyDescent="0.25">
      <c r="A303" s="313"/>
      <c r="B303" s="313"/>
      <c r="C303" s="313"/>
      <c r="G303" s="96"/>
      <c r="H303" s="96"/>
      <c r="I303" s="96"/>
      <c r="J303" s="96"/>
      <c r="K303" s="96"/>
    </row>
    <row r="304" spans="1:11" x14ac:dyDescent="0.25">
      <c r="A304" s="313"/>
      <c r="B304" s="313"/>
      <c r="C304" s="313"/>
      <c r="G304" s="96"/>
      <c r="H304" s="96"/>
      <c r="I304" s="96"/>
      <c r="J304" s="96"/>
      <c r="K304" s="96"/>
    </row>
    <row r="305" spans="1:11" x14ac:dyDescent="0.25">
      <c r="A305" s="313"/>
      <c r="B305" s="313"/>
      <c r="C305" s="313"/>
      <c r="G305" s="96"/>
      <c r="H305" s="96"/>
      <c r="I305" s="96"/>
      <c r="J305" s="96"/>
      <c r="K305" s="96"/>
    </row>
    <row r="306" spans="1:11" x14ac:dyDescent="0.25">
      <c r="A306" s="313"/>
      <c r="B306" s="313"/>
      <c r="C306" s="313"/>
      <c r="G306" s="96"/>
      <c r="H306" s="96"/>
      <c r="I306" s="96"/>
      <c r="J306" s="96"/>
      <c r="K306" s="96"/>
    </row>
    <row r="307" spans="1:11" x14ac:dyDescent="0.25">
      <c r="A307" s="313"/>
      <c r="B307" s="313"/>
      <c r="C307" s="313"/>
      <c r="G307" s="96"/>
      <c r="H307" s="96"/>
      <c r="I307" s="96"/>
      <c r="J307" s="96"/>
      <c r="K307" s="96"/>
    </row>
    <row r="308" spans="1:11" x14ac:dyDescent="0.25">
      <c r="A308" s="313"/>
      <c r="B308" s="313"/>
      <c r="C308" s="313"/>
      <c r="G308" s="96"/>
      <c r="H308" s="96"/>
      <c r="I308" s="96"/>
      <c r="J308" s="96"/>
      <c r="K308" s="96"/>
    </row>
    <row r="309" spans="1:11" x14ac:dyDescent="0.25">
      <c r="A309" s="313"/>
      <c r="B309" s="313"/>
      <c r="C309" s="313"/>
      <c r="G309" s="96"/>
      <c r="H309" s="96"/>
      <c r="I309" s="96"/>
      <c r="J309" s="96"/>
      <c r="K309" s="96"/>
    </row>
    <row r="310" spans="1:11" x14ac:dyDescent="0.25">
      <c r="A310" s="313"/>
      <c r="B310" s="313"/>
      <c r="C310" s="313"/>
      <c r="G310" s="96"/>
      <c r="H310" s="96"/>
      <c r="I310" s="96"/>
      <c r="J310" s="96"/>
      <c r="K310" s="96"/>
    </row>
    <row r="311" spans="1:11" x14ac:dyDescent="0.25">
      <c r="A311" s="313"/>
      <c r="B311" s="313"/>
      <c r="C311" s="313"/>
      <c r="G311" s="96"/>
      <c r="H311" s="96"/>
      <c r="I311" s="96"/>
      <c r="J311" s="96"/>
      <c r="K311" s="96"/>
    </row>
    <row r="312" spans="1:11" x14ac:dyDescent="0.25">
      <c r="A312" s="313"/>
      <c r="B312" s="313"/>
      <c r="C312" s="313"/>
      <c r="G312" s="96"/>
      <c r="H312" s="96"/>
      <c r="I312" s="96"/>
      <c r="J312" s="96"/>
      <c r="K312" s="96"/>
    </row>
    <row r="313" spans="1:11" x14ac:dyDescent="0.25">
      <c r="A313" s="313"/>
      <c r="B313" s="313"/>
      <c r="C313" s="313"/>
      <c r="G313" s="96"/>
      <c r="H313" s="96"/>
      <c r="I313" s="96"/>
      <c r="J313" s="96"/>
      <c r="K313" s="96"/>
    </row>
    <row r="314" spans="1:11" x14ac:dyDescent="0.25">
      <c r="A314" s="313"/>
      <c r="B314" s="313"/>
      <c r="C314" s="313"/>
      <c r="G314" s="96"/>
      <c r="H314" s="96"/>
      <c r="I314" s="96"/>
      <c r="J314" s="96"/>
      <c r="K314" s="96"/>
    </row>
    <row r="315" spans="1:11" x14ac:dyDescent="0.25">
      <c r="A315" s="313"/>
      <c r="B315" s="313"/>
      <c r="C315" s="313"/>
      <c r="G315" s="96"/>
      <c r="H315" s="96"/>
      <c r="I315" s="96"/>
      <c r="J315" s="96"/>
      <c r="K315" s="96"/>
    </row>
    <row r="316" spans="1:11" x14ac:dyDescent="0.25">
      <c r="A316" s="313"/>
      <c r="B316" s="313"/>
      <c r="C316" s="313"/>
      <c r="G316" s="96"/>
      <c r="H316" s="96"/>
      <c r="I316" s="96"/>
      <c r="J316" s="96"/>
      <c r="K316" s="96"/>
    </row>
    <row r="317" spans="1:11" x14ac:dyDescent="0.25">
      <c r="A317" s="313"/>
      <c r="B317" s="313"/>
      <c r="C317" s="313"/>
      <c r="G317" s="96"/>
      <c r="H317" s="96"/>
      <c r="I317" s="96"/>
      <c r="J317" s="96"/>
      <c r="K317" s="96"/>
    </row>
    <row r="318" spans="1:11" x14ac:dyDescent="0.25">
      <c r="A318" s="313"/>
      <c r="B318" s="313"/>
      <c r="C318" s="313"/>
      <c r="G318" s="96"/>
      <c r="H318" s="96"/>
      <c r="I318" s="96"/>
      <c r="J318" s="96"/>
      <c r="K318" s="96"/>
    </row>
    <row r="319" spans="1:11" x14ac:dyDescent="0.25">
      <c r="A319" s="313"/>
      <c r="B319" s="313"/>
      <c r="C319" s="313"/>
      <c r="G319" s="96"/>
      <c r="H319" s="96"/>
      <c r="I319" s="96"/>
      <c r="J319" s="96"/>
      <c r="K319" s="96"/>
    </row>
    <row r="320" spans="1:11" x14ac:dyDescent="0.25">
      <c r="A320" s="313"/>
      <c r="G320" s="96"/>
      <c r="H320" s="96"/>
      <c r="I320" s="96"/>
      <c r="J320" s="96"/>
      <c r="K320" s="96"/>
    </row>
    <row r="321" spans="1:11" x14ac:dyDescent="0.25">
      <c r="A321" s="313"/>
      <c r="G321" s="96"/>
      <c r="H321" s="96"/>
      <c r="I321" s="96"/>
      <c r="J321" s="96"/>
      <c r="K321" s="96"/>
    </row>
    <row r="322" spans="1:11" x14ac:dyDescent="0.25">
      <c r="A322" s="313"/>
      <c r="G322" s="96"/>
      <c r="H322" s="96"/>
      <c r="I322" s="96"/>
      <c r="J322" s="96"/>
      <c r="K322" s="96"/>
    </row>
    <row r="323" spans="1:11" x14ac:dyDescent="0.25">
      <c r="A323" s="313"/>
      <c r="G323" s="96"/>
      <c r="H323" s="96"/>
      <c r="I323" s="96"/>
      <c r="J323" s="96"/>
      <c r="K323" s="96"/>
    </row>
    <row r="324" spans="1:11" x14ac:dyDescent="0.25">
      <c r="A324" s="313"/>
      <c r="G324" s="96"/>
      <c r="H324" s="96"/>
      <c r="I324" s="96"/>
      <c r="J324" s="96"/>
      <c r="K324" s="96"/>
    </row>
    <row r="325" spans="1:11" x14ac:dyDescent="0.25">
      <c r="A325" s="313"/>
      <c r="G325" s="96"/>
      <c r="H325" s="96"/>
      <c r="I325" s="96"/>
      <c r="J325" s="96"/>
      <c r="K325" s="96"/>
    </row>
    <row r="326" spans="1:11" x14ac:dyDescent="0.25">
      <c r="A326" s="313"/>
      <c r="G326" s="96"/>
      <c r="H326" s="96"/>
      <c r="I326" s="96"/>
      <c r="J326" s="96"/>
      <c r="K326" s="96"/>
    </row>
    <row r="327" spans="1:11" x14ac:dyDescent="0.25">
      <c r="A327" s="313"/>
      <c r="G327" s="96"/>
      <c r="H327" s="96"/>
      <c r="I327" s="96"/>
      <c r="J327" s="96"/>
      <c r="K327" s="96"/>
    </row>
    <row r="328" spans="1:11" x14ac:dyDescent="0.25">
      <c r="A328" s="313"/>
      <c r="G328" s="96"/>
      <c r="H328" s="96"/>
      <c r="I328" s="96"/>
      <c r="J328" s="96"/>
      <c r="K328" s="96"/>
    </row>
    <row r="329" spans="1:11" x14ac:dyDescent="0.25">
      <c r="A329" s="313"/>
      <c r="G329" s="96"/>
      <c r="H329" s="96"/>
      <c r="I329" s="96"/>
      <c r="J329" s="96"/>
      <c r="K329" s="96"/>
    </row>
    <row r="330" spans="1:11" x14ac:dyDescent="0.25">
      <c r="A330" s="313"/>
      <c r="G330" s="96"/>
      <c r="H330" s="96"/>
      <c r="I330" s="96"/>
      <c r="J330" s="96"/>
      <c r="K330" s="96"/>
    </row>
    <row r="331" spans="1:11" x14ac:dyDescent="0.25">
      <c r="A331" s="313"/>
      <c r="G331" s="96"/>
      <c r="H331" s="96"/>
      <c r="I331" s="96"/>
      <c r="J331" s="96"/>
      <c r="K331" s="96"/>
    </row>
    <row r="332" spans="1:11" x14ac:dyDescent="0.25">
      <c r="A332" s="313"/>
      <c r="G332" s="96"/>
      <c r="H332" s="96"/>
      <c r="I332" s="96"/>
      <c r="J332" s="96"/>
      <c r="K332" s="96"/>
    </row>
    <row r="333" spans="1:11" x14ac:dyDescent="0.25">
      <c r="A333" s="313"/>
      <c r="G333" s="96"/>
      <c r="H333" s="96"/>
      <c r="I333" s="96"/>
      <c r="J333" s="96"/>
      <c r="K333" s="96"/>
    </row>
    <row r="334" spans="1:11" x14ac:dyDescent="0.25">
      <c r="A334" s="313"/>
      <c r="G334" s="96"/>
      <c r="H334" s="96"/>
      <c r="I334" s="96"/>
      <c r="J334" s="96"/>
      <c r="K334" s="96"/>
    </row>
    <row r="335" spans="1:11" x14ac:dyDescent="0.25">
      <c r="A335" s="313"/>
      <c r="G335" s="96"/>
      <c r="H335" s="96"/>
      <c r="I335" s="96"/>
      <c r="J335" s="96"/>
      <c r="K335" s="96"/>
    </row>
    <row r="336" spans="1:11" x14ac:dyDescent="0.25">
      <c r="A336" s="313"/>
      <c r="G336" s="96"/>
      <c r="H336" s="96"/>
      <c r="I336" s="96"/>
      <c r="J336" s="96"/>
      <c r="K336" s="96"/>
    </row>
    <row r="337" spans="1:11" x14ac:dyDescent="0.25">
      <c r="A337" s="313"/>
      <c r="G337" s="96"/>
      <c r="H337" s="96"/>
      <c r="I337" s="96"/>
      <c r="J337" s="96"/>
      <c r="K337" s="96"/>
    </row>
    <row r="338" spans="1:11" x14ac:dyDescent="0.25">
      <c r="A338" s="313"/>
      <c r="G338" s="96"/>
      <c r="H338" s="96"/>
      <c r="I338" s="96"/>
      <c r="J338" s="96"/>
      <c r="K338" s="96"/>
    </row>
    <row r="339" spans="1:11" x14ac:dyDescent="0.25">
      <c r="A339" s="313"/>
      <c r="G339" s="96"/>
      <c r="H339" s="96"/>
      <c r="I339" s="96"/>
      <c r="J339" s="96"/>
      <c r="K339" s="96"/>
    </row>
    <row r="340" spans="1:11" x14ac:dyDescent="0.25">
      <c r="A340" s="313"/>
      <c r="G340" s="96"/>
      <c r="H340" s="96"/>
      <c r="I340" s="96"/>
      <c r="J340" s="96"/>
      <c r="K340" s="96"/>
    </row>
    <row r="341" spans="1:11" x14ac:dyDescent="0.25">
      <c r="A341" s="313"/>
      <c r="G341" s="96"/>
      <c r="H341" s="96"/>
      <c r="I341" s="96"/>
      <c r="J341" s="96"/>
      <c r="K341" s="96"/>
    </row>
    <row r="342" spans="1:11" x14ac:dyDescent="0.25">
      <c r="A342" s="313"/>
      <c r="G342" s="96"/>
      <c r="H342" s="96"/>
      <c r="I342" s="96"/>
      <c r="J342" s="96"/>
      <c r="K342" s="96"/>
    </row>
    <row r="343" spans="1:11" x14ac:dyDescent="0.25">
      <c r="A343" s="313"/>
      <c r="G343" s="96"/>
      <c r="H343" s="96"/>
      <c r="I343" s="96"/>
      <c r="J343" s="96"/>
      <c r="K343" s="96"/>
    </row>
    <row r="344" spans="1:11" x14ac:dyDescent="0.25">
      <c r="A344" s="313"/>
      <c r="G344" s="96"/>
      <c r="H344" s="96"/>
      <c r="I344" s="96"/>
      <c r="J344" s="96"/>
      <c r="K344" s="96"/>
    </row>
    <row r="345" spans="1:11" x14ac:dyDescent="0.25">
      <c r="A345" s="313"/>
      <c r="G345" s="96"/>
      <c r="H345" s="96"/>
      <c r="I345" s="96"/>
      <c r="J345" s="96"/>
      <c r="K345" s="96"/>
    </row>
    <row r="346" spans="1:11" x14ac:dyDescent="0.25">
      <c r="A346" s="313"/>
      <c r="G346" s="96"/>
      <c r="H346" s="96"/>
      <c r="I346" s="96"/>
      <c r="J346" s="96"/>
      <c r="K346" s="96"/>
    </row>
    <row r="347" spans="1:11" x14ac:dyDescent="0.25">
      <c r="A347" s="313"/>
      <c r="G347" s="96"/>
      <c r="H347" s="96"/>
      <c r="I347" s="96"/>
      <c r="J347" s="96"/>
      <c r="K347" s="96"/>
    </row>
    <row r="348" spans="1:11" x14ac:dyDescent="0.25">
      <c r="A348" s="313"/>
    </row>
    <row r="349" spans="1:11" x14ac:dyDescent="0.25">
      <c r="A349" s="313"/>
    </row>
    <row r="350" spans="1:11" x14ac:dyDescent="0.25">
      <c r="A350" s="313"/>
    </row>
    <row r="351" spans="1:11" x14ac:dyDescent="0.25">
      <c r="A351" s="313"/>
    </row>
    <row r="352" spans="1:11" x14ac:dyDescent="0.25">
      <c r="A352" s="313"/>
    </row>
    <row r="353" spans="1:1" x14ac:dyDescent="0.25">
      <c r="A353" s="313"/>
    </row>
    <row r="354" spans="1:1" x14ac:dyDescent="0.25">
      <c r="A354" s="313"/>
    </row>
    <row r="355" spans="1:1" x14ac:dyDescent="0.25">
      <c r="A355" s="313"/>
    </row>
    <row r="356" spans="1:1" x14ac:dyDescent="0.25">
      <c r="A356" s="313"/>
    </row>
    <row r="357" spans="1:1" x14ac:dyDescent="0.25">
      <c r="A357" s="313"/>
    </row>
    <row r="358" spans="1:1" x14ac:dyDescent="0.25">
      <c r="A358" s="325"/>
    </row>
    <row r="359" spans="1:1" x14ac:dyDescent="0.25">
      <c r="A359" s="325"/>
    </row>
    <row r="360" spans="1:1" x14ac:dyDescent="0.25">
      <c r="A360" s="325"/>
    </row>
    <row r="361" spans="1:1" x14ac:dyDescent="0.25">
      <c r="A361" s="325"/>
    </row>
    <row r="362" spans="1:1" x14ac:dyDescent="0.25">
      <c r="A362" s="325"/>
    </row>
    <row r="363" spans="1:1" x14ac:dyDescent="0.25">
      <c r="A363" s="325"/>
    </row>
    <row r="364" spans="1:1" x14ac:dyDescent="0.25">
      <c r="A364" s="325"/>
    </row>
    <row r="365" spans="1:1" x14ac:dyDescent="0.25">
      <c r="A365" s="325"/>
    </row>
    <row r="366" spans="1:1" x14ac:dyDescent="0.25">
      <c r="A366" s="325"/>
    </row>
    <row r="367" spans="1:1" x14ac:dyDescent="0.25">
      <c r="A367" s="325"/>
    </row>
    <row r="368" spans="1:1" x14ac:dyDescent="0.25">
      <c r="A368" s="325"/>
    </row>
    <row r="369" spans="1:1" x14ac:dyDescent="0.25">
      <c r="A369" s="325"/>
    </row>
    <row r="370" spans="1:1" x14ac:dyDescent="0.25">
      <c r="A370" s="325"/>
    </row>
    <row r="371" spans="1:1" x14ac:dyDescent="0.25">
      <c r="A371" s="325"/>
    </row>
    <row r="372" spans="1:1" x14ac:dyDescent="0.25">
      <c r="A372" s="325"/>
    </row>
    <row r="373" spans="1:1" x14ac:dyDescent="0.25">
      <c r="A373" s="325"/>
    </row>
    <row r="374" spans="1:1" x14ac:dyDescent="0.25">
      <c r="A374" s="325"/>
    </row>
    <row r="375" spans="1:1" x14ac:dyDescent="0.25">
      <c r="A375" s="325"/>
    </row>
    <row r="376" spans="1:1" x14ac:dyDescent="0.25">
      <c r="A376" s="325"/>
    </row>
    <row r="377" spans="1:1" x14ac:dyDescent="0.25">
      <c r="A377" s="325"/>
    </row>
    <row r="378" spans="1:1" x14ac:dyDescent="0.25">
      <c r="A378" s="325"/>
    </row>
    <row r="379" spans="1:1" x14ac:dyDescent="0.25">
      <c r="A379" s="325"/>
    </row>
    <row r="380" spans="1:1" x14ac:dyDescent="0.25">
      <c r="A380" s="325"/>
    </row>
    <row r="381" spans="1:1" x14ac:dyDescent="0.25">
      <c r="A381" s="325"/>
    </row>
    <row r="382" spans="1:1" x14ac:dyDescent="0.25">
      <c r="A382" s="325"/>
    </row>
    <row r="383" spans="1:1" x14ac:dyDescent="0.25">
      <c r="A383" s="325"/>
    </row>
    <row r="384" spans="1:1" x14ac:dyDescent="0.25">
      <c r="A384" s="325"/>
    </row>
    <row r="385" spans="1:1" x14ac:dyDescent="0.25">
      <c r="A385" s="325"/>
    </row>
    <row r="386" spans="1:1" x14ac:dyDescent="0.25">
      <c r="A386" s="325"/>
    </row>
    <row r="387" spans="1:1" x14ac:dyDescent="0.25">
      <c r="A387" s="325"/>
    </row>
    <row r="388" spans="1:1" x14ac:dyDescent="0.25">
      <c r="A388" s="325"/>
    </row>
    <row r="389" spans="1:1" x14ac:dyDescent="0.25">
      <c r="A389" s="325"/>
    </row>
    <row r="390" spans="1:1" x14ac:dyDescent="0.25">
      <c r="A390" s="325"/>
    </row>
    <row r="391" spans="1:1" x14ac:dyDescent="0.25">
      <c r="A391" s="325"/>
    </row>
    <row r="392" spans="1:1" x14ac:dyDescent="0.25">
      <c r="A392" s="325"/>
    </row>
    <row r="393" spans="1:1" x14ac:dyDescent="0.25">
      <c r="A393" s="325"/>
    </row>
    <row r="394" spans="1:1" x14ac:dyDescent="0.25">
      <c r="A394" s="325"/>
    </row>
    <row r="395" spans="1:1" x14ac:dyDescent="0.25">
      <c r="A395" s="325"/>
    </row>
    <row r="396" spans="1:1" x14ac:dyDescent="0.25">
      <c r="A396" s="325"/>
    </row>
    <row r="397" spans="1:1" x14ac:dyDescent="0.25">
      <c r="A397" s="325"/>
    </row>
    <row r="398" spans="1:1" x14ac:dyDescent="0.25">
      <c r="A398" s="325"/>
    </row>
    <row r="399" spans="1:1" x14ac:dyDescent="0.25">
      <c r="A399" s="325"/>
    </row>
    <row r="400" spans="1:1" x14ac:dyDescent="0.25">
      <c r="A400" s="325"/>
    </row>
    <row r="401" spans="1:1" x14ac:dyDescent="0.25">
      <c r="A401" s="325"/>
    </row>
    <row r="402" spans="1:1" x14ac:dyDescent="0.25">
      <c r="A402" s="325"/>
    </row>
    <row r="403" spans="1:1" x14ac:dyDescent="0.25">
      <c r="A403" s="325"/>
    </row>
    <row r="404" spans="1:1" x14ac:dyDescent="0.25">
      <c r="A404" s="325"/>
    </row>
    <row r="405" spans="1:1" x14ac:dyDescent="0.25">
      <c r="A405" s="325"/>
    </row>
    <row r="406" spans="1:1" x14ac:dyDescent="0.25">
      <c r="A406" s="325"/>
    </row>
    <row r="407" spans="1:1" x14ac:dyDescent="0.25">
      <c r="A407" s="325"/>
    </row>
    <row r="408" spans="1:1" x14ac:dyDescent="0.25">
      <c r="A408" s="325"/>
    </row>
    <row r="409" spans="1:1" x14ac:dyDescent="0.25">
      <c r="A409" s="325"/>
    </row>
    <row r="410" spans="1:1" x14ac:dyDescent="0.25">
      <c r="A410" s="325"/>
    </row>
    <row r="411" spans="1:1" x14ac:dyDescent="0.25">
      <c r="A411" s="325"/>
    </row>
    <row r="412" spans="1:1" x14ac:dyDescent="0.25">
      <c r="A412" s="325"/>
    </row>
    <row r="413" spans="1:1" x14ac:dyDescent="0.25">
      <c r="A413" s="325"/>
    </row>
    <row r="414" spans="1:1" x14ac:dyDescent="0.25">
      <c r="A414" s="325"/>
    </row>
    <row r="415" spans="1:1" x14ac:dyDescent="0.25">
      <c r="A415" s="325"/>
    </row>
    <row r="416" spans="1:1" x14ac:dyDescent="0.25">
      <c r="A416" s="325"/>
    </row>
    <row r="417" spans="1:1" x14ac:dyDescent="0.25">
      <c r="A417" s="325"/>
    </row>
    <row r="418" spans="1:1" x14ac:dyDescent="0.25">
      <c r="A418" s="325"/>
    </row>
    <row r="419" spans="1:1" x14ac:dyDescent="0.25">
      <c r="A419" s="325"/>
    </row>
    <row r="420" spans="1:1" x14ac:dyDescent="0.25">
      <c r="A420" s="325"/>
    </row>
    <row r="421" spans="1:1" x14ac:dyDescent="0.25">
      <c r="A421" s="325"/>
    </row>
    <row r="422" spans="1:1" x14ac:dyDescent="0.25">
      <c r="A422" s="325"/>
    </row>
    <row r="423" spans="1:1" x14ac:dyDescent="0.25">
      <c r="A423" s="325"/>
    </row>
  </sheetData>
  <mergeCells count="115">
    <mergeCell ref="A80:K82"/>
    <mergeCell ref="A83:K85"/>
    <mergeCell ref="A86:K88"/>
    <mergeCell ref="G89:I90"/>
    <mergeCell ref="A92:B92"/>
    <mergeCell ref="A62:K64"/>
    <mergeCell ref="A65:K67"/>
    <mergeCell ref="A68:K70"/>
    <mergeCell ref="A71:K73"/>
    <mergeCell ref="A74:K76"/>
    <mergeCell ref="A77:K79"/>
    <mergeCell ref="A55:C55"/>
    <mergeCell ref="G55:K55"/>
    <mergeCell ref="A57:C57"/>
    <mergeCell ref="G57:K57"/>
    <mergeCell ref="F58:K58"/>
    <mergeCell ref="A59:K61"/>
    <mergeCell ref="A52:C52"/>
    <mergeCell ref="G52:K52"/>
    <mergeCell ref="A53:C53"/>
    <mergeCell ref="G53:K53"/>
    <mergeCell ref="A54:C54"/>
    <mergeCell ref="G54:K54"/>
    <mergeCell ref="A49:C49"/>
    <mergeCell ref="G49:K49"/>
    <mergeCell ref="A50:C50"/>
    <mergeCell ref="G50:K50"/>
    <mergeCell ref="A51:C51"/>
    <mergeCell ref="G51:K51"/>
    <mergeCell ref="A46:C46"/>
    <mergeCell ref="G46:K46"/>
    <mergeCell ref="A47:C47"/>
    <mergeCell ref="G47:K47"/>
    <mergeCell ref="A48:C48"/>
    <mergeCell ref="G48:K48"/>
    <mergeCell ref="A43:C43"/>
    <mergeCell ref="G43:K43"/>
    <mergeCell ref="A44:C44"/>
    <mergeCell ref="G44:K44"/>
    <mergeCell ref="A45:C45"/>
    <mergeCell ref="G45:K45"/>
    <mergeCell ref="A40:C40"/>
    <mergeCell ref="G40:K40"/>
    <mergeCell ref="A41:C41"/>
    <mergeCell ref="G41:K41"/>
    <mergeCell ref="A42:C42"/>
    <mergeCell ref="G42:K42"/>
    <mergeCell ref="A37:C37"/>
    <mergeCell ref="G37:K37"/>
    <mergeCell ref="A38:C38"/>
    <mergeCell ref="G38:K38"/>
    <mergeCell ref="A39:C39"/>
    <mergeCell ref="G39:K39"/>
    <mergeCell ref="A34:C34"/>
    <mergeCell ref="G34:K34"/>
    <mergeCell ref="A35:C35"/>
    <mergeCell ref="G35:K35"/>
    <mergeCell ref="A36:C36"/>
    <mergeCell ref="G36:K36"/>
    <mergeCell ref="A31:C31"/>
    <mergeCell ref="G31:K31"/>
    <mergeCell ref="A32:C32"/>
    <mergeCell ref="G32:K32"/>
    <mergeCell ref="A33:C33"/>
    <mergeCell ref="G33:K33"/>
    <mergeCell ref="A28:C28"/>
    <mergeCell ref="G28:K28"/>
    <mergeCell ref="A29:C29"/>
    <mergeCell ref="G29:K29"/>
    <mergeCell ref="A30:C30"/>
    <mergeCell ref="G30:K30"/>
    <mergeCell ref="A24:C24"/>
    <mergeCell ref="G24:K24"/>
    <mergeCell ref="A25:C25"/>
    <mergeCell ref="G25:K25"/>
    <mergeCell ref="A26:C26"/>
    <mergeCell ref="G26:K26"/>
    <mergeCell ref="A20:C20"/>
    <mergeCell ref="G20:K20"/>
    <mergeCell ref="D21:F21"/>
    <mergeCell ref="A22:C22"/>
    <mergeCell ref="G22:K22"/>
    <mergeCell ref="A23:C23"/>
    <mergeCell ref="G23:K23"/>
    <mergeCell ref="A17:C17"/>
    <mergeCell ref="G17:K17"/>
    <mergeCell ref="A18:C18"/>
    <mergeCell ref="G18:K18"/>
    <mergeCell ref="A19:C19"/>
    <mergeCell ref="G19:K19"/>
    <mergeCell ref="A14:C14"/>
    <mergeCell ref="G14:K14"/>
    <mergeCell ref="A15:C15"/>
    <mergeCell ref="G15:K15"/>
    <mergeCell ref="A16:C16"/>
    <mergeCell ref="G16:K16"/>
    <mergeCell ref="A10:K10"/>
    <mergeCell ref="A11:K11"/>
    <mergeCell ref="A13:C13"/>
    <mergeCell ref="G13:K13"/>
    <mergeCell ref="D5:G5"/>
    <mergeCell ref="H5:K5"/>
    <mergeCell ref="D6:G6"/>
    <mergeCell ref="H6:K6"/>
    <mergeCell ref="D7:G7"/>
    <mergeCell ref="H7:K7"/>
    <mergeCell ref="A1:G2"/>
    <mergeCell ref="H1:H2"/>
    <mergeCell ref="I1:J2"/>
    <mergeCell ref="D3:G3"/>
    <mergeCell ref="H3:I3"/>
    <mergeCell ref="D4:G4"/>
    <mergeCell ref="H4:K4"/>
    <mergeCell ref="C8:K8"/>
    <mergeCell ref="C9:K9"/>
  </mergeCells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40"/>
  <sheetViews>
    <sheetView topLeftCell="A7" zoomScaleNormal="100" workbookViewId="0">
      <selection activeCell="F32" sqref="F32:I32"/>
    </sheetView>
  </sheetViews>
  <sheetFormatPr defaultRowHeight="15" x14ac:dyDescent="0.25"/>
  <cols>
    <col min="1" max="1" width="7" customWidth="1"/>
    <col min="4" max="4" width="15.28515625" customWidth="1"/>
    <col min="5" max="5" width="8" customWidth="1"/>
    <col min="6" max="6" width="3.85546875" customWidth="1"/>
    <col min="8" max="8" width="8.140625" customWidth="1"/>
    <col min="9" max="9" width="12.85546875" customWidth="1"/>
  </cols>
  <sheetData>
    <row r="1" spans="1:9" ht="24.75" customHeight="1" x14ac:dyDescent="0.25">
      <c r="A1" s="658" t="s">
        <v>540</v>
      </c>
      <c r="B1" s="658"/>
      <c r="C1" s="658"/>
      <c r="D1" s="659"/>
      <c r="E1" s="659"/>
      <c r="F1" s="301"/>
      <c r="G1" s="4" t="s">
        <v>541</v>
      </c>
      <c r="H1" s="4"/>
      <c r="I1" s="326"/>
    </row>
    <row r="2" spans="1:9" ht="24.75" customHeight="1" x14ac:dyDescent="0.25">
      <c r="A2" s="660" t="s">
        <v>542</v>
      </c>
      <c r="B2" s="660"/>
      <c r="C2" s="660"/>
      <c r="D2" s="659"/>
      <c r="E2" s="659"/>
      <c r="F2" s="301"/>
      <c r="G2" s="327" t="s">
        <v>543</v>
      </c>
      <c r="H2" s="327"/>
      <c r="I2" s="328"/>
    </row>
    <row r="3" spans="1:9" ht="24.75" customHeight="1" x14ac:dyDescent="0.25">
      <c r="A3" s="660" t="s">
        <v>544</v>
      </c>
      <c r="B3" s="660"/>
      <c r="C3" s="660"/>
      <c r="D3" s="659"/>
      <c r="E3" s="659"/>
      <c r="F3" s="301"/>
      <c r="G3" s="660" t="s">
        <v>545</v>
      </c>
      <c r="H3" s="660"/>
      <c r="I3" s="327"/>
    </row>
    <row r="4" spans="1:9" ht="24.75" customHeight="1" x14ac:dyDescent="0.25">
      <c r="A4" s="661" t="s">
        <v>546</v>
      </c>
      <c r="B4" s="661"/>
      <c r="C4" s="661"/>
      <c r="D4" s="661"/>
      <c r="E4" s="661"/>
      <c r="F4" s="661"/>
      <c r="G4" s="661"/>
      <c r="H4" s="661"/>
      <c r="I4" s="661"/>
    </row>
    <row r="5" spans="1:9" ht="24.75" customHeight="1" x14ac:dyDescent="0.25">
      <c r="A5" s="658" t="s">
        <v>547</v>
      </c>
      <c r="B5" s="658"/>
      <c r="C5" s="658"/>
      <c r="D5" s="662"/>
      <c r="E5" s="662"/>
      <c r="F5" s="329"/>
      <c r="G5" s="4" t="s">
        <v>548</v>
      </c>
      <c r="H5" s="4"/>
      <c r="I5" s="330"/>
    </row>
    <row r="20" spans="1:9" ht="12.75" customHeight="1" x14ac:dyDescent="0.25"/>
    <row r="21" spans="1:9" ht="18" customHeight="1" x14ac:dyDescent="0.25">
      <c r="A21" s="104">
        <v>1</v>
      </c>
      <c r="B21" s="657" t="str">
        <f>'QUOTE FORM'!A17</f>
        <v>*</v>
      </c>
      <c r="C21" s="657"/>
      <c r="D21" s="657"/>
      <c r="E21" s="104">
        <v>21</v>
      </c>
      <c r="F21" s="657" t="str">
        <f>'QUOTE FORM'!H39</f>
        <v>*</v>
      </c>
      <c r="G21" s="657"/>
      <c r="H21" s="657"/>
      <c r="I21" s="657"/>
    </row>
    <row r="22" spans="1:9" ht="18" customHeight="1" x14ac:dyDescent="0.25">
      <c r="A22" s="104">
        <v>2</v>
      </c>
      <c r="B22" s="657" t="str">
        <f>'QUOTE FORM'!A18</f>
        <v>*</v>
      </c>
      <c r="C22" s="657"/>
      <c r="D22" s="657"/>
      <c r="E22" s="104">
        <v>22</v>
      </c>
      <c r="F22" s="657" t="str">
        <f>'QUOTE FORM'!H40</f>
        <v>*</v>
      </c>
      <c r="G22" s="657"/>
      <c r="H22" s="657"/>
      <c r="I22" s="657"/>
    </row>
    <row r="23" spans="1:9" ht="18" customHeight="1" x14ac:dyDescent="0.25">
      <c r="A23" s="104">
        <v>3</v>
      </c>
      <c r="B23" s="657" t="str">
        <f>'QUOTE FORM'!A19</f>
        <v>*</v>
      </c>
      <c r="C23" s="657"/>
      <c r="D23" s="657"/>
      <c r="E23" s="104">
        <v>23</v>
      </c>
      <c r="F23" s="657" t="str">
        <f>'QUOTE FORM'!H41</f>
        <v>*</v>
      </c>
      <c r="G23" s="657"/>
      <c r="H23" s="657"/>
      <c r="I23" s="657"/>
    </row>
    <row r="24" spans="1:9" ht="18" customHeight="1" x14ac:dyDescent="0.25">
      <c r="A24" s="104">
        <v>4</v>
      </c>
      <c r="B24" s="657" t="str">
        <f>'QUOTE FORM'!A20</f>
        <v>*</v>
      </c>
      <c r="C24" s="657"/>
      <c r="D24" s="657"/>
      <c r="E24" s="104">
        <v>24</v>
      </c>
      <c r="F24" s="657" t="str">
        <f>'QUOTE FORM'!H42</f>
        <v>*</v>
      </c>
      <c r="G24" s="657"/>
      <c r="H24" s="657"/>
      <c r="I24" s="657"/>
    </row>
    <row r="25" spans="1:9" ht="18" customHeight="1" x14ac:dyDescent="0.25">
      <c r="A25" s="104">
        <v>5</v>
      </c>
      <c r="B25" s="657" t="str">
        <f>'QUOTE FORM'!A27</f>
        <v>*</v>
      </c>
      <c r="C25" s="657"/>
      <c r="D25" s="657"/>
      <c r="E25" s="104">
        <v>25</v>
      </c>
      <c r="F25" s="657" t="str">
        <f>'QUOTE FORM'!H43</f>
        <v>*</v>
      </c>
      <c r="G25" s="657"/>
      <c r="H25" s="657"/>
      <c r="I25" s="657"/>
    </row>
    <row r="26" spans="1:9" ht="18" customHeight="1" x14ac:dyDescent="0.25">
      <c r="A26" s="104">
        <v>6</v>
      </c>
      <c r="B26" s="657" t="str">
        <f>'QUOTE FORM'!A28</f>
        <v>*</v>
      </c>
      <c r="C26" s="657"/>
      <c r="D26" s="657"/>
      <c r="E26" s="104">
        <v>26</v>
      </c>
      <c r="F26" s="657" t="str">
        <f>'QUOTE FORM'!H44</f>
        <v>*</v>
      </c>
      <c r="G26" s="657"/>
      <c r="H26" s="657"/>
      <c r="I26" s="657"/>
    </row>
    <row r="27" spans="1:9" ht="18" customHeight="1" x14ac:dyDescent="0.25">
      <c r="A27" s="104">
        <v>7</v>
      </c>
      <c r="B27" s="657" t="str">
        <f>'QUOTE FORM'!A29</f>
        <v>*</v>
      </c>
      <c r="C27" s="657"/>
      <c r="D27" s="657"/>
      <c r="E27" s="104">
        <v>27</v>
      </c>
      <c r="F27" s="657" t="str">
        <f>'QUOTE FORM'!H45</f>
        <v>*</v>
      </c>
      <c r="G27" s="657"/>
      <c r="H27" s="657"/>
      <c r="I27" s="657"/>
    </row>
    <row r="28" spans="1:9" ht="18" customHeight="1" x14ac:dyDescent="0.25">
      <c r="A28" s="104">
        <v>8</v>
      </c>
      <c r="B28" s="657" t="str">
        <f>'QUOTE FORM'!A30</f>
        <v>*</v>
      </c>
      <c r="C28" s="657"/>
      <c r="D28" s="657"/>
      <c r="E28" s="104">
        <v>28</v>
      </c>
      <c r="F28" s="657" t="str">
        <f>'QUOTE FORM'!H46</f>
        <v>*</v>
      </c>
      <c r="G28" s="657"/>
      <c r="H28" s="657"/>
      <c r="I28" s="657"/>
    </row>
    <row r="29" spans="1:9" ht="18" customHeight="1" x14ac:dyDescent="0.25">
      <c r="A29" s="104">
        <v>9</v>
      </c>
      <c r="B29" s="657" t="str">
        <f>'QUOTE FORM'!A37</f>
        <v>*</v>
      </c>
      <c r="C29" s="657"/>
      <c r="D29" s="657"/>
      <c r="E29" s="104">
        <v>29</v>
      </c>
      <c r="F29" s="657"/>
      <c r="G29" s="657"/>
      <c r="H29" s="657"/>
      <c r="I29" s="657"/>
    </row>
    <row r="30" spans="1:9" ht="18" customHeight="1" x14ac:dyDescent="0.25">
      <c r="A30" s="104">
        <v>10</v>
      </c>
      <c r="B30" s="657" t="str">
        <f>'QUOTE FORM'!A38</f>
        <v>*</v>
      </c>
      <c r="C30" s="657"/>
      <c r="D30" s="657"/>
      <c r="E30" s="104">
        <v>30</v>
      </c>
      <c r="F30" s="657"/>
      <c r="G30" s="657"/>
      <c r="H30" s="657"/>
      <c r="I30" s="657"/>
    </row>
    <row r="31" spans="1:9" ht="18" customHeight="1" x14ac:dyDescent="0.25">
      <c r="A31" s="104">
        <v>11</v>
      </c>
      <c r="B31" s="657" t="e">
        <f>'QUOTE FORM'!#REF!</f>
        <v>#REF!</v>
      </c>
      <c r="C31" s="657"/>
      <c r="D31" s="657"/>
      <c r="E31" s="104">
        <v>31</v>
      </c>
      <c r="F31" s="657"/>
      <c r="G31" s="657"/>
      <c r="H31" s="657"/>
      <c r="I31" s="657"/>
    </row>
    <row r="32" spans="1:9" ht="18" customHeight="1" x14ac:dyDescent="0.25">
      <c r="A32" s="104">
        <v>12</v>
      </c>
      <c r="B32" s="657" t="e">
        <f>'QUOTE FORM'!#REF!</f>
        <v>#REF!</v>
      </c>
      <c r="C32" s="657"/>
      <c r="D32" s="657"/>
      <c r="E32" s="104">
        <v>32</v>
      </c>
      <c r="F32" s="657"/>
      <c r="G32" s="657"/>
      <c r="H32" s="657"/>
      <c r="I32" s="657"/>
    </row>
    <row r="33" spans="1:9" ht="18" customHeight="1" x14ac:dyDescent="0.25">
      <c r="A33" s="104">
        <v>13</v>
      </c>
      <c r="B33" s="657" t="str">
        <f>'QUOTE FORM'!A44</f>
        <v>*</v>
      </c>
      <c r="C33" s="657"/>
      <c r="D33" s="657"/>
      <c r="E33" s="104">
        <v>33</v>
      </c>
      <c r="F33" s="657"/>
      <c r="G33" s="657"/>
      <c r="H33" s="657"/>
      <c r="I33" s="657"/>
    </row>
    <row r="34" spans="1:9" ht="18" customHeight="1" x14ac:dyDescent="0.25">
      <c r="A34" s="104">
        <v>14</v>
      </c>
      <c r="B34" s="657" t="str">
        <f>'QUOTE FORM'!A45</f>
        <v>*</v>
      </c>
      <c r="C34" s="657"/>
      <c r="D34" s="657"/>
      <c r="E34" s="104">
        <v>34</v>
      </c>
      <c r="F34" s="657"/>
      <c r="G34" s="657"/>
      <c r="H34" s="657"/>
      <c r="I34" s="657"/>
    </row>
    <row r="35" spans="1:9" ht="18" customHeight="1" x14ac:dyDescent="0.25">
      <c r="A35" s="104">
        <v>15</v>
      </c>
      <c r="B35" s="657" t="str">
        <f>'QUOTE FORM'!A46</f>
        <v>*</v>
      </c>
      <c r="C35" s="657"/>
      <c r="D35" s="657"/>
      <c r="E35" s="104">
        <v>35</v>
      </c>
      <c r="F35" s="657"/>
      <c r="G35" s="657"/>
      <c r="H35" s="657"/>
      <c r="I35" s="657"/>
    </row>
    <row r="36" spans="1:9" ht="18" customHeight="1" x14ac:dyDescent="0.25">
      <c r="A36" s="104">
        <v>16</v>
      </c>
      <c r="B36" s="657" t="e">
        <f>'QUOTE FORM'!#REF!</f>
        <v>#REF!</v>
      </c>
      <c r="C36" s="657"/>
      <c r="D36" s="657"/>
      <c r="E36" s="104">
        <v>36</v>
      </c>
      <c r="F36" s="657"/>
      <c r="G36" s="657"/>
      <c r="H36" s="657"/>
      <c r="I36" s="657"/>
    </row>
    <row r="37" spans="1:9" ht="18" customHeight="1" x14ac:dyDescent="0.25">
      <c r="A37" s="104">
        <v>17</v>
      </c>
      <c r="B37" s="657" t="str">
        <f>'QUOTE FORM'!H23</f>
        <v>*</v>
      </c>
      <c r="C37" s="657"/>
      <c r="D37" s="657"/>
      <c r="E37" s="104">
        <v>37</v>
      </c>
      <c r="F37" s="657"/>
      <c r="G37" s="657"/>
      <c r="H37" s="657"/>
      <c r="I37" s="657"/>
    </row>
    <row r="38" spans="1:9" ht="18" customHeight="1" x14ac:dyDescent="0.25">
      <c r="A38" s="104">
        <v>18</v>
      </c>
      <c r="B38" s="657" t="str">
        <f>'QUOTE FORM'!H24</f>
        <v>*</v>
      </c>
      <c r="C38" s="657"/>
      <c r="D38" s="657"/>
      <c r="E38" s="104">
        <v>38</v>
      </c>
      <c r="F38" s="657"/>
      <c r="G38" s="657"/>
      <c r="H38" s="657"/>
      <c r="I38" s="657"/>
    </row>
    <row r="39" spans="1:9" ht="18" customHeight="1" x14ac:dyDescent="0.25">
      <c r="A39" s="104">
        <v>19</v>
      </c>
      <c r="B39" s="657" t="str">
        <f>'QUOTE FORM'!H25</f>
        <v>*</v>
      </c>
      <c r="C39" s="657"/>
      <c r="D39" s="657"/>
      <c r="E39" s="104">
        <v>39</v>
      </c>
      <c r="F39" s="657"/>
      <c r="G39" s="657"/>
      <c r="H39" s="657"/>
      <c r="I39" s="657"/>
    </row>
    <row r="40" spans="1:9" x14ac:dyDescent="0.25">
      <c r="A40" s="104">
        <v>20</v>
      </c>
      <c r="B40" s="657" t="str">
        <f>'QUOTE FORM'!H26</f>
        <v>*</v>
      </c>
      <c r="C40" s="657"/>
      <c r="D40" s="657"/>
      <c r="E40" s="104">
        <v>40</v>
      </c>
      <c r="F40" s="657"/>
      <c r="G40" s="657"/>
      <c r="H40" s="657"/>
      <c r="I40" s="331"/>
    </row>
  </sheetData>
  <mergeCells count="50">
    <mergeCell ref="G3:H3"/>
    <mergeCell ref="A4:I4"/>
    <mergeCell ref="A5:C5"/>
    <mergeCell ref="D5:E5"/>
    <mergeCell ref="B21:D21"/>
    <mergeCell ref="A1:C1"/>
    <mergeCell ref="D1:E1"/>
    <mergeCell ref="A2:C2"/>
    <mergeCell ref="D2:E2"/>
    <mergeCell ref="A3:C3"/>
    <mergeCell ref="D3:E3"/>
    <mergeCell ref="B26:D26"/>
    <mergeCell ref="B27:D27"/>
    <mergeCell ref="F21:I21"/>
    <mergeCell ref="F22:I22"/>
    <mergeCell ref="F23:I23"/>
    <mergeCell ref="F24:I24"/>
    <mergeCell ref="F25:I25"/>
    <mergeCell ref="F26:I26"/>
    <mergeCell ref="F27:I27"/>
    <mergeCell ref="B22:D22"/>
    <mergeCell ref="B23:D23"/>
    <mergeCell ref="B24:D24"/>
    <mergeCell ref="B25:D25"/>
    <mergeCell ref="B40:D40"/>
    <mergeCell ref="F40:H40"/>
    <mergeCell ref="F31:I31"/>
    <mergeCell ref="F32:I32"/>
    <mergeCell ref="F33:I33"/>
    <mergeCell ref="F34:I34"/>
    <mergeCell ref="F35:I35"/>
    <mergeCell ref="B32:D32"/>
    <mergeCell ref="B33:D33"/>
    <mergeCell ref="B34:D34"/>
    <mergeCell ref="B35:D35"/>
    <mergeCell ref="B36:D36"/>
    <mergeCell ref="B37:D37"/>
    <mergeCell ref="F37:I37"/>
    <mergeCell ref="F38:I38"/>
    <mergeCell ref="F39:I39"/>
    <mergeCell ref="B38:D38"/>
    <mergeCell ref="B39:D39"/>
    <mergeCell ref="F36:I36"/>
    <mergeCell ref="F28:I28"/>
    <mergeCell ref="F29:I29"/>
    <mergeCell ref="F30:I30"/>
    <mergeCell ref="B28:D28"/>
    <mergeCell ref="B29:D29"/>
    <mergeCell ref="B30:D30"/>
    <mergeCell ref="B31:D31"/>
  </mergeCell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8"/>
  <sheetViews>
    <sheetView workbookViewId="0">
      <selection activeCell="B1" sqref="B1"/>
    </sheetView>
  </sheetViews>
  <sheetFormatPr defaultRowHeight="15" x14ac:dyDescent="0.25"/>
  <cols>
    <col min="1" max="1" width="62.85546875" bestFit="1" customWidth="1"/>
    <col min="2" max="2" width="9.85546875" bestFit="1" customWidth="1"/>
  </cols>
  <sheetData>
    <row r="1" spans="1:2" x14ac:dyDescent="0.25">
      <c r="A1" t="s">
        <v>150</v>
      </c>
      <c r="B1" s="380">
        <v>0</v>
      </c>
    </row>
    <row r="2" spans="1:2" x14ac:dyDescent="0.25">
      <c r="A2" t="s">
        <v>799</v>
      </c>
      <c r="B2" s="380">
        <v>3999.99</v>
      </c>
    </row>
    <row r="3" spans="1:2" x14ac:dyDescent="0.25">
      <c r="A3" t="s">
        <v>800</v>
      </c>
      <c r="B3" s="381">
        <v>2699.99</v>
      </c>
    </row>
    <row r="4" spans="1:2" x14ac:dyDescent="0.25">
      <c r="A4" t="s">
        <v>801</v>
      </c>
      <c r="B4" s="381">
        <v>1299.99</v>
      </c>
    </row>
    <row r="5" spans="1:2" x14ac:dyDescent="0.25">
      <c r="A5" t="s">
        <v>802</v>
      </c>
      <c r="B5" s="381">
        <v>999.99</v>
      </c>
    </row>
    <row r="6" spans="1:2" x14ac:dyDescent="0.25">
      <c r="A6" t="s">
        <v>803</v>
      </c>
      <c r="B6" s="381">
        <v>2999.99</v>
      </c>
    </row>
    <row r="7" spans="1:2" x14ac:dyDescent="0.25">
      <c r="A7" t="s">
        <v>804</v>
      </c>
      <c r="B7" s="381">
        <v>1999.99</v>
      </c>
    </row>
    <row r="8" spans="1:2" x14ac:dyDescent="0.25">
      <c r="A8" t="s">
        <v>805</v>
      </c>
      <c r="B8" s="381">
        <v>999.99</v>
      </c>
    </row>
    <row r="9" spans="1:2" x14ac:dyDescent="0.25">
      <c r="A9" t="s">
        <v>807</v>
      </c>
      <c r="B9" s="381">
        <v>749.99</v>
      </c>
    </row>
    <row r="10" spans="1:2" x14ac:dyDescent="0.25">
      <c r="A10" t="s">
        <v>806</v>
      </c>
      <c r="B10" s="381">
        <v>599.99</v>
      </c>
    </row>
    <row r="11" spans="1:2" x14ac:dyDescent="0.25">
      <c r="A11" t="s">
        <v>808</v>
      </c>
      <c r="B11" s="381">
        <v>1499.99</v>
      </c>
    </row>
    <row r="12" spans="1:2" x14ac:dyDescent="0.25">
      <c r="A12" t="s">
        <v>809</v>
      </c>
      <c r="B12" s="381">
        <v>999.99</v>
      </c>
    </row>
    <row r="13" spans="1:2" x14ac:dyDescent="0.25">
      <c r="A13" t="s">
        <v>810</v>
      </c>
      <c r="B13" s="381">
        <v>299.99</v>
      </c>
    </row>
    <row r="14" spans="1:2" x14ac:dyDescent="0.25">
      <c r="A14" t="s">
        <v>814</v>
      </c>
      <c r="B14" s="381">
        <v>79.989999999999995</v>
      </c>
    </row>
    <row r="15" spans="1:2" x14ac:dyDescent="0.25">
      <c r="A15" t="s">
        <v>811</v>
      </c>
      <c r="B15" s="381">
        <v>249.99</v>
      </c>
    </row>
    <row r="16" spans="1:2" x14ac:dyDescent="0.25">
      <c r="A16" t="s">
        <v>812</v>
      </c>
      <c r="B16" s="381">
        <v>29.99</v>
      </c>
    </row>
    <row r="17" spans="1:2" x14ac:dyDescent="0.25">
      <c r="A17" t="s">
        <v>813</v>
      </c>
      <c r="B17" s="381">
        <v>44.99</v>
      </c>
    </row>
    <row r="18" spans="1:2" x14ac:dyDescent="0.25">
      <c r="A18" t="s">
        <v>815</v>
      </c>
      <c r="B18" s="381">
        <v>19.989999999999998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71"/>
  <sheetViews>
    <sheetView topLeftCell="A55" workbookViewId="0">
      <selection activeCell="A72" sqref="A72"/>
    </sheetView>
  </sheetViews>
  <sheetFormatPr defaultRowHeight="15" x14ac:dyDescent="0.25"/>
  <cols>
    <col min="1" max="1" width="25" bestFit="1" customWidth="1"/>
    <col min="2" max="2" width="12.42578125" customWidth="1"/>
  </cols>
  <sheetData>
    <row r="1" spans="1:2" x14ac:dyDescent="0.25">
      <c r="A1" t="s">
        <v>54</v>
      </c>
      <c r="B1" s="15">
        <v>0</v>
      </c>
    </row>
    <row r="2" spans="1:2" x14ac:dyDescent="0.25">
      <c r="A2" t="s">
        <v>549</v>
      </c>
      <c r="B2" s="15">
        <v>46995</v>
      </c>
    </row>
    <row r="3" spans="1:2" x14ac:dyDescent="0.25">
      <c r="B3" s="15"/>
    </row>
    <row r="4" spans="1:2" x14ac:dyDescent="0.25">
      <c r="A4" t="s">
        <v>856</v>
      </c>
      <c r="B4" s="15">
        <v>60495</v>
      </c>
    </row>
    <row r="5" spans="1:2" x14ac:dyDescent="0.25">
      <c r="B5" s="15"/>
    </row>
    <row r="6" spans="1:2" x14ac:dyDescent="0.25">
      <c r="A6" t="s">
        <v>876</v>
      </c>
      <c r="B6" s="15">
        <v>36729.120000000003</v>
      </c>
    </row>
    <row r="7" spans="1:2" x14ac:dyDescent="0.25">
      <c r="A7" t="s">
        <v>875</v>
      </c>
      <c r="B7" s="15">
        <v>39637.279999999999</v>
      </c>
    </row>
    <row r="8" spans="1:2" x14ac:dyDescent="0.25">
      <c r="A8" s="369" t="s">
        <v>874</v>
      </c>
      <c r="B8" s="40">
        <v>41028</v>
      </c>
    </row>
    <row r="9" spans="1:2" x14ac:dyDescent="0.25">
      <c r="A9" t="s">
        <v>873</v>
      </c>
      <c r="B9" s="15">
        <v>41057.279999999999</v>
      </c>
    </row>
    <row r="10" spans="1:2" x14ac:dyDescent="0.25">
      <c r="A10" t="s">
        <v>872</v>
      </c>
      <c r="B10" s="15">
        <v>42693.120000000003</v>
      </c>
    </row>
    <row r="11" spans="1:2" x14ac:dyDescent="0.25">
      <c r="A11" t="s">
        <v>871</v>
      </c>
      <c r="B11" s="15">
        <v>45362.720000000001</v>
      </c>
    </row>
    <row r="12" spans="1:2" x14ac:dyDescent="0.25">
      <c r="B12" s="15"/>
    </row>
    <row r="13" spans="1:2" x14ac:dyDescent="0.25">
      <c r="A13" t="s">
        <v>53</v>
      </c>
      <c r="B13" s="15">
        <v>63591</v>
      </c>
    </row>
    <row r="14" spans="1:2" x14ac:dyDescent="0.25">
      <c r="B14" s="15"/>
    </row>
    <row r="15" spans="1:2" x14ac:dyDescent="0.25">
      <c r="A15" t="s">
        <v>80</v>
      </c>
      <c r="B15" s="15">
        <v>68640</v>
      </c>
    </row>
    <row r="16" spans="1:2" x14ac:dyDescent="0.25">
      <c r="A16" s="8" t="s">
        <v>55</v>
      </c>
      <c r="B16" s="15">
        <v>72214</v>
      </c>
    </row>
    <row r="17" spans="1:2" x14ac:dyDescent="0.25">
      <c r="A17" s="8"/>
      <c r="B17" s="15"/>
    </row>
    <row r="18" spans="1:2" x14ac:dyDescent="0.25">
      <c r="A18" s="19" t="s">
        <v>56</v>
      </c>
      <c r="B18" s="15">
        <v>64495</v>
      </c>
    </row>
    <row r="19" spans="1:2" x14ac:dyDescent="0.25">
      <c r="A19" s="19"/>
      <c r="B19" s="15"/>
    </row>
    <row r="20" spans="1:2" x14ac:dyDescent="0.25">
      <c r="A20" s="8" t="s">
        <v>57</v>
      </c>
      <c r="B20" s="15">
        <v>46995</v>
      </c>
    </row>
    <row r="21" spans="1:2" x14ac:dyDescent="0.25">
      <c r="A21" s="19" t="s">
        <v>58</v>
      </c>
      <c r="B21" s="15">
        <v>48495</v>
      </c>
    </row>
    <row r="22" spans="1:2" x14ac:dyDescent="0.25">
      <c r="A22" s="19"/>
      <c r="B22" s="15"/>
    </row>
    <row r="23" spans="1:2" x14ac:dyDescent="0.25">
      <c r="A23" s="8" t="s">
        <v>59</v>
      </c>
      <c r="B23" s="15">
        <v>69245</v>
      </c>
    </row>
    <row r="24" spans="1:2" x14ac:dyDescent="0.25">
      <c r="A24" s="8" t="s">
        <v>60</v>
      </c>
      <c r="B24" s="15">
        <v>67745</v>
      </c>
    </row>
    <row r="25" spans="1:2" x14ac:dyDescent="0.25">
      <c r="A25" s="8" t="s">
        <v>61</v>
      </c>
      <c r="B25" s="15">
        <v>70495</v>
      </c>
    </row>
    <row r="26" spans="1:2" x14ac:dyDescent="0.25">
      <c r="A26" s="8" t="s">
        <v>62</v>
      </c>
      <c r="B26" s="15">
        <v>68995</v>
      </c>
    </row>
    <row r="27" spans="1:2" x14ac:dyDescent="0.25">
      <c r="A27" s="8"/>
      <c r="B27" s="15"/>
    </row>
    <row r="28" spans="1:2" x14ac:dyDescent="0.25">
      <c r="A28" s="8" t="s">
        <v>698</v>
      </c>
      <c r="B28" s="15">
        <v>33495</v>
      </c>
    </row>
    <row r="29" spans="1:2" x14ac:dyDescent="0.25">
      <c r="A29" s="8"/>
      <c r="B29" s="15"/>
    </row>
    <row r="30" spans="1:2" x14ac:dyDescent="0.25">
      <c r="A30" s="19" t="s">
        <v>63</v>
      </c>
      <c r="B30" s="40">
        <v>47995</v>
      </c>
    </row>
    <row r="31" spans="1:2" x14ac:dyDescent="0.25">
      <c r="A31" s="19"/>
      <c r="B31" s="40"/>
    </row>
    <row r="32" spans="1:2" x14ac:dyDescent="0.25">
      <c r="A32" s="8" t="s">
        <v>64</v>
      </c>
      <c r="B32" s="40">
        <v>53995</v>
      </c>
    </row>
    <row r="33" spans="1:2" x14ac:dyDescent="0.25">
      <c r="A33" s="8"/>
      <c r="B33" s="40"/>
    </row>
    <row r="34" spans="1:2" x14ac:dyDescent="0.25">
      <c r="A34" s="8" t="s">
        <v>65</v>
      </c>
      <c r="B34" s="15">
        <v>57495</v>
      </c>
    </row>
    <row r="35" spans="1:2" x14ac:dyDescent="0.25">
      <c r="A35" s="8"/>
      <c r="B35" s="15"/>
    </row>
    <row r="36" spans="1:2" x14ac:dyDescent="0.25">
      <c r="A36" s="8" t="s">
        <v>66</v>
      </c>
      <c r="B36" s="15">
        <v>43823</v>
      </c>
    </row>
    <row r="37" spans="1:2" x14ac:dyDescent="0.25">
      <c r="A37" s="8" t="s">
        <v>67</v>
      </c>
      <c r="B37" s="15">
        <v>36519</v>
      </c>
    </row>
    <row r="38" spans="1:2" x14ac:dyDescent="0.25">
      <c r="A38" s="8" t="s">
        <v>68</v>
      </c>
      <c r="B38" s="15">
        <v>37768</v>
      </c>
    </row>
    <row r="39" spans="1:2" x14ac:dyDescent="0.25">
      <c r="A39" s="8"/>
      <c r="B39" s="15"/>
    </row>
    <row r="40" spans="1:2" x14ac:dyDescent="0.25">
      <c r="A40" s="19" t="s">
        <v>69</v>
      </c>
      <c r="B40" s="15">
        <v>36997</v>
      </c>
    </row>
    <row r="41" spans="1:2" x14ac:dyDescent="0.25">
      <c r="A41" s="8" t="s">
        <v>70</v>
      </c>
      <c r="B41" s="15">
        <v>35741</v>
      </c>
    </row>
    <row r="42" spans="1:2" x14ac:dyDescent="0.25">
      <c r="A42" s="8" t="s">
        <v>71</v>
      </c>
      <c r="B42" s="15">
        <v>64977</v>
      </c>
    </row>
    <row r="43" spans="1:2" x14ac:dyDescent="0.25">
      <c r="A43" s="8" t="s">
        <v>72</v>
      </c>
      <c r="B43" s="15">
        <v>61578</v>
      </c>
    </row>
    <row r="44" spans="1:2" x14ac:dyDescent="0.25">
      <c r="A44" s="8"/>
      <c r="B44" s="15"/>
    </row>
    <row r="45" spans="1:2" x14ac:dyDescent="0.25">
      <c r="A45" s="8" t="s">
        <v>849</v>
      </c>
      <c r="B45" s="15">
        <v>71400</v>
      </c>
    </row>
    <row r="46" spans="1:2" x14ac:dyDescent="0.25">
      <c r="A46" s="8" t="s">
        <v>848</v>
      </c>
      <c r="B46" s="15">
        <v>72600</v>
      </c>
    </row>
    <row r="47" spans="1:2" x14ac:dyDescent="0.25">
      <c r="A47" s="8"/>
      <c r="B47" s="15"/>
    </row>
    <row r="48" spans="1:2" x14ac:dyDescent="0.25">
      <c r="A48" s="8" t="s">
        <v>847</v>
      </c>
      <c r="B48" s="15">
        <v>71900</v>
      </c>
    </row>
    <row r="49" spans="1:2" x14ac:dyDescent="0.25">
      <c r="A49" s="8" t="s">
        <v>846</v>
      </c>
      <c r="B49" s="15">
        <v>73100</v>
      </c>
    </row>
    <row r="50" spans="1:2" x14ac:dyDescent="0.25">
      <c r="A50" s="8"/>
      <c r="B50" s="15"/>
    </row>
    <row r="51" spans="1:2" x14ac:dyDescent="0.25">
      <c r="A51" s="8" t="s">
        <v>845</v>
      </c>
      <c r="B51" s="15">
        <v>68275</v>
      </c>
    </row>
    <row r="52" spans="1:2" x14ac:dyDescent="0.25">
      <c r="A52" s="8" t="s">
        <v>844</v>
      </c>
      <c r="B52" s="15">
        <v>69450</v>
      </c>
    </row>
    <row r="53" spans="1:2" x14ac:dyDescent="0.25">
      <c r="A53" s="8"/>
      <c r="B53" s="15"/>
    </row>
    <row r="54" spans="1:2" x14ac:dyDescent="0.25">
      <c r="A54" s="8" t="s">
        <v>843</v>
      </c>
      <c r="B54" s="15">
        <v>54400</v>
      </c>
    </row>
    <row r="55" spans="1:2" x14ac:dyDescent="0.25">
      <c r="A55" s="8" t="s">
        <v>842</v>
      </c>
      <c r="B55" s="15">
        <v>54550</v>
      </c>
    </row>
    <row r="56" spans="1:2" x14ac:dyDescent="0.25">
      <c r="A56" s="8" t="s">
        <v>841</v>
      </c>
      <c r="B56" s="15">
        <v>58950</v>
      </c>
    </row>
    <row r="57" spans="1:2" x14ac:dyDescent="0.25">
      <c r="A57" s="8" t="s">
        <v>240</v>
      </c>
      <c r="B57" s="15">
        <v>57150</v>
      </c>
    </row>
    <row r="58" spans="1:2" x14ac:dyDescent="0.25">
      <c r="A58" s="8"/>
      <c r="B58" s="15"/>
    </row>
    <row r="59" spans="1:2" x14ac:dyDescent="0.25">
      <c r="A59" s="8" t="s">
        <v>697</v>
      </c>
      <c r="B59" s="15">
        <v>50675</v>
      </c>
    </row>
    <row r="60" spans="1:2" x14ac:dyDescent="0.25">
      <c r="A60" s="8" t="s">
        <v>840</v>
      </c>
      <c r="B60" s="15">
        <v>50550</v>
      </c>
    </row>
    <row r="61" spans="1:2" x14ac:dyDescent="0.25">
      <c r="A61" s="8" t="s">
        <v>144</v>
      </c>
      <c r="B61" s="15">
        <v>49435</v>
      </c>
    </row>
    <row r="62" spans="1:2" x14ac:dyDescent="0.25">
      <c r="A62" s="8" t="s">
        <v>839</v>
      </c>
      <c r="B62" s="15">
        <v>50400</v>
      </c>
    </row>
    <row r="63" spans="1:2" x14ac:dyDescent="0.25">
      <c r="A63" s="8"/>
      <c r="B63" s="15"/>
    </row>
    <row r="64" spans="1:2" x14ac:dyDescent="0.25">
      <c r="A64" s="8" t="s">
        <v>146</v>
      </c>
      <c r="B64" s="15">
        <v>63600</v>
      </c>
    </row>
    <row r="65" spans="1:2" x14ac:dyDescent="0.25">
      <c r="A65" s="8" t="s">
        <v>145</v>
      </c>
      <c r="B65" s="15">
        <v>59750</v>
      </c>
    </row>
    <row r="66" spans="1:2" x14ac:dyDescent="0.25">
      <c r="A66" s="8" t="s">
        <v>147</v>
      </c>
      <c r="B66" s="15">
        <v>56800</v>
      </c>
    </row>
    <row r="67" spans="1:2" x14ac:dyDescent="0.25">
      <c r="A67" s="8"/>
      <c r="B67" s="15"/>
    </row>
    <row r="68" spans="1:2" x14ac:dyDescent="0.25">
      <c r="A68" s="8" t="s">
        <v>148</v>
      </c>
      <c r="B68" s="15">
        <v>41987</v>
      </c>
    </row>
    <row r="70" spans="1:2" x14ac:dyDescent="0.25">
      <c r="A70" s="8" t="s">
        <v>880</v>
      </c>
      <c r="B70" s="381">
        <v>17639.8</v>
      </c>
    </row>
    <row r="71" spans="1:2" x14ac:dyDescent="0.25">
      <c r="A71" s="8" t="s">
        <v>881</v>
      </c>
      <c r="B71" s="381">
        <v>17714.8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107"/>
  <sheetViews>
    <sheetView workbookViewId="0">
      <selection activeCell="D11" sqref="D11"/>
    </sheetView>
  </sheetViews>
  <sheetFormatPr defaultRowHeight="15" x14ac:dyDescent="0.25"/>
  <cols>
    <col min="1" max="1" width="17.85546875" customWidth="1"/>
    <col min="2" max="2" width="13.5703125" style="28" customWidth="1"/>
  </cols>
  <sheetData>
    <row r="1" spans="1:2" x14ac:dyDescent="0.25">
      <c r="A1" t="s">
        <v>54</v>
      </c>
      <c r="B1" s="28">
        <v>0</v>
      </c>
    </row>
    <row r="2" spans="1:2" x14ac:dyDescent="0.25">
      <c r="A2" s="304" t="s">
        <v>693</v>
      </c>
      <c r="B2" s="28">
        <v>4195</v>
      </c>
    </row>
    <row r="3" spans="1:2" x14ac:dyDescent="0.25">
      <c r="A3" s="304" t="s">
        <v>694</v>
      </c>
      <c r="B3" s="28">
        <v>3395</v>
      </c>
    </row>
    <row r="4" spans="1:2" x14ac:dyDescent="0.25">
      <c r="A4" s="304" t="s">
        <v>695</v>
      </c>
      <c r="B4" s="28">
        <v>4195</v>
      </c>
    </row>
    <row r="5" spans="1:2" x14ac:dyDescent="0.25">
      <c r="A5" s="304" t="s">
        <v>696</v>
      </c>
      <c r="B5" s="28">
        <v>3395</v>
      </c>
    </row>
    <row r="6" spans="1:2" x14ac:dyDescent="0.25">
      <c r="A6" t="s">
        <v>668</v>
      </c>
      <c r="B6" s="15">
        <v>986</v>
      </c>
    </row>
    <row r="7" spans="1:2" x14ac:dyDescent="0.25">
      <c r="A7" t="s">
        <v>667</v>
      </c>
      <c r="B7" s="15">
        <v>965</v>
      </c>
    </row>
    <row r="8" spans="1:2" x14ac:dyDescent="0.25">
      <c r="A8" t="s">
        <v>666</v>
      </c>
      <c r="B8" s="15">
        <v>1392</v>
      </c>
    </row>
    <row r="9" spans="1:2" x14ac:dyDescent="0.25">
      <c r="A9" t="s">
        <v>685</v>
      </c>
      <c r="B9" s="15">
        <v>1413</v>
      </c>
    </row>
    <row r="10" spans="1:2" x14ac:dyDescent="0.25">
      <c r="A10" t="s">
        <v>665</v>
      </c>
      <c r="B10" s="15">
        <v>1688</v>
      </c>
    </row>
    <row r="11" spans="1:2" x14ac:dyDescent="0.25">
      <c r="A11" t="s">
        <v>664</v>
      </c>
      <c r="B11" s="15">
        <v>1666</v>
      </c>
    </row>
    <row r="12" spans="1:2" x14ac:dyDescent="0.25">
      <c r="A12" t="s">
        <v>663</v>
      </c>
      <c r="B12" s="15">
        <v>2226</v>
      </c>
    </row>
    <row r="13" spans="1:2" x14ac:dyDescent="0.25">
      <c r="A13" t="s">
        <v>662</v>
      </c>
      <c r="B13" s="15">
        <v>2199</v>
      </c>
    </row>
    <row r="14" spans="1:2" x14ac:dyDescent="0.25">
      <c r="A14" t="s">
        <v>135</v>
      </c>
      <c r="B14" s="15">
        <v>3307</v>
      </c>
    </row>
    <row r="15" spans="1:2" x14ac:dyDescent="0.25">
      <c r="A15" t="s">
        <v>136</v>
      </c>
      <c r="B15" s="15">
        <v>3307</v>
      </c>
    </row>
    <row r="16" spans="1:2" x14ac:dyDescent="0.25">
      <c r="A16" t="s">
        <v>73</v>
      </c>
      <c r="B16" s="15">
        <v>3265</v>
      </c>
    </row>
    <row r="17" spans="1:2" x14ac:dyDescent="0.25">
      <c r="A17" t="s">
        <v>52</v>
      </c>
      <c r="B17" s="15">
        <v>3265</v>
      </c>
    </row>
    <row r="18" spans="1:2" x14ac:dyDescent="0.25">
      <c r="A18" t="s">
        <v>661</v>
      </c>
      <c r="B18" s="15">
        <v>3175</v>
      </c>
    </row>
    <row r="19" spans="1:2" x14ac:dyDescent="0.25">
      <c r="A19" t="s">
        <v>660</v>
      </c>
      <c r="B19" s="15">
        <v>3133</v>
      </c>
    </row>
    <row r="20" spans="1:2" x14ac:dyDescent="0.25">
      <c r="A20" t="s">
        <v>659</v>
      </c>
      <c r="B20" s="15">
        <v>2880</v>
      </c>
    </row>
    <row r="21" spans="1:2" x14ac:dyDescent="0.25">
      <c r="A21" t="s">
        <v>658</v>
      </c>
      <c r="B21" s="15">
        <v>2568</v>
      </c>
    </row>
    <row r="22" spans="1:2" x14ac:dyDescent="0.25">
      <c r="A22" t="s">
        <v>657</v>
      </c>
      <c r="B22" s="15">
        <v>2547</v>
      </c>
    </row>
    <row r="23" spans="1:2" x14ac:dyDescent="0.25">
      <c r="A23" t="s">
        <v>656</v>
      </c>
      <c r="B23" s="15">
        <v>3449</v>
      </c>
    </row>
    <row r="24" spans="1:2" x14ac:dyDescent="0.25">
      <c r="A24" t="s">
        <v>655</v>
      </c>
      <c r="B24" s="15">
        <v>3070</v>
      </c>
    </row>
    <row r="25" spans="1:2" x14ac:dyDescent="0.25">
      <c r="A25" t="s">
        <v>654</v>
      </c>
      <c r="B25" s="15">
        <v>3054</v>
      </c>
    </row>
    <row r="26" spans="1:2" x14ac:dyDescent="0.25">
      <c r="A26" t="s">
        <v>653</v>
      </c>
      <c r="B26" s="15">
        <v>2795</v>
      </c>
    </row>
    <row r="27" spans="1:2" x14ac:dyDescent="0.25">
      <c r="A27" t="s">
        <v>652</v>
      </c>
      <c r="B27" s="15">
        <v>2769</v>
      </c>
    </row>
    <row r="28" spans="1:2" x14ac:dyDescent="0.25">
      <c r="A28" t="s">
        <v>651</v>
      </c>
      <c r="B28" s="15">
        <v>4372</v>
      </c>
    </row>
    <row r="29" spans="1:2" x14ac:dyDescent="0.25">
      <c r="A29" t="s">
        <v>650</v>
      </c>
      <c r="B29" s="15">
        <v>3950</v>
      </c>
    </row>
    <row r="30" spans="1:2" x14ac:dyDescent="0.25">
      <c r="A30" t="s">
        <v>649</v>
      </c>
      <c r="B30" s="15">
        <v>3887</v>
      </c>
    </row>
    <row r="31" spans="1:2" x14ac:dyDescent="0.25">
      <c r="A31" t="s">
        <v>648</v>
      </c>
      <c r="B31" s="15">
        <v>3840.2</v>
      </c>
    </row>
    <row r="32" spans="1:2" x14ac:dyDescent="0.25">
      <c r="A32" t="s">
        <v>647</v>
      </c>
      <c r="B32" s="15">
        <v>3581.7249999999999</v>
      </c>
    </row>
    <row r="33" spans="1:2" x14ac:dyDescent="0.25">
      <c r="A33" t="s">
        <v>646</v>
      </c>
      <c r="B33" s="15">
        <v>3550.0749999999998</v>
      </c>
    </row>
    <row r="34" spans="1:2" x14ac:dyDescent="0.25">
      <c r="A34" t="s">
        <v>645</v>
      </c>
      <c r="B34" s="15">
        <v>3180.8249999999998</v>
      </c>
    </row>
    <row r="35" spans="1:2" x14ac:dyDescent="0.25">
      <c r="A35" t="s">
        <v>644</v>
      </c>
      <c r="B35" s="15">
        <v>3149.1750000000002</v>
      </c>
    </row>
    <row r="36" spans="1:2" x14ac:dyDescent="0.25">
      <c r="A36" t="s">
        <v>643</v>
      </c>
      <c r="B36" s="15">
        <v>4557.6000000000004</v>
      </c>
    </row>
    <row r="37" spans="1:2" x14ac:dyDescent="0.25">
      <c r="A37" t="s">
        <v>642</v>
      </c>
      <c r="B37" s="15">
        <v>4652.55</v>
      </c>
    </row>
    <row r="38" spans="1:2" x14ac:dyDescent="0.25">
      <c r="A38" t="s">
        <v>641</v>
      </c>
      <c r="B38" s="15">
        <v>4525.95</v>
      </c>
    </row>
    <row r="39" spans="1:2" x14ac:dyDescent="0.25">
      <c r="A39" t="s">
        <v>640</v>
      </c>
      <c r="B39" s="15">
        <v>4040.65</v>
      </c>
    </row>
    <row r="40" spans="1:2" x14ac:dyDescent="0.25">
      <c r="A40" t="s">
        <v>639</v>
      </c>
      <c r="B40" s="15">
        <v>3998.45</v>
      </c>
    </row>
    <row r="41" spans="1:2" x14ac:dyDescent="0.25">
      <c r="A41" t="s">
        <v>638</v>
      </c>
      <c r="B41" s="15">
        <v>3861.3</v>
      </c>
    </row>
    <row r="42" spans="1:2" x14ac:dyDescent="0.25">
      <c r="A42" t="s">
        <v>637</v>
      </c>
      <c r="B42" s="15">
        <v>3819.1</v>
      </c>
    </row>
    <row r="43" spans="1:2" x14ac:dyDescent="0.25">
      <c r="A43" t="s">
        <v>636</v>
      </c>
      <c r="B43" s="15">
        <v>3439.3</v>
      </c>
    </row>
    <row r="44" spans="1:2" x14ac:dyDescent="0.25">
      <c r="A44" t="s">
        <v>635</v>
      </c>
      <c r="B44" s="15">
        <v>3407.65</v>
      </c>
    </row>
    <row r="45" spans="1:2" x14ac:dyDescent="0.25">
      <c r="A45" t="s">
        <v>634</v>
      </c>
      <c r="B45" s="15">
        <v>5839.4250000000002</v>
      </c>
    </row>
    <row r="46" spans="1:2" x14ac:dyDescent="0.25">
      <c r="A46" t="s">
        <v>633</v>
      </c>
      <c r="B46" s="15">
        <v>5385.7749999999996</v>
      </c>
    </row>
    <row r="47" spans="1:2" x14ac:dyDescent="0.25">
      <c r="A47" t="s">
        <v>632</v>
      </c>
      <c r="B47" s="15">
        <v>6451.3249999999998</v>
      </c>
    </row>
    <row r="48" spans="1:2" x14ac:dyDescent="0.25">
      <c r="A48" t="s">
        <v>631</v>
      </c>
      <c r="B48" s="15">
        <v>6451.3249999999998</v>
      </c>
    </row>
    <row r="49" spans="1:2" x14ac:dyDescent="0.25">
      <c r="A49" t="s">
        <v>630</v>
      </c>
      <c r="B49" s="15">
        <v>6287.8</v>
      </c>
    </row>
    <row r="50" spans="1:2" x14ac:dyDescent="0.25">
      <c r="A50" t="s">
        <v>629</v>
      </c>
      <c r="B50" s="15">
        <v>5849.9750000000004</v>
      </c>
    </row>
    <row r="51" spans="1:2" x14ac:dyDescent="0.25">
      <c r="A51" t="s">
        <v>628</v>
      </c>
      <c r="B51" s="15">
        <v>6889.15</v>
      </c>
    </row>
    <row r="52" spans="1:2" x14ac:dyDescent="0.25">
      <c r="A52" t="s">
        <v>627</v>
      </c>
      <c r="B52" s="15">
        <v>6720.35</v>
      </c>
    </row>
    <row r="53" spans="1:2" x14ac:dyDescent="0.25">
      <c r="A53" t="s">
        <v>626</v>
      </c>
      <c r="B53" s="15">
        <v>8197.35</v>
      </c>
    </row>
    <row r="54" spans="1:2" x14ac:dyDescent="0.25">
      <c r="A54" t="s">
        <v>625</v>
      </c>
      <c r="B54" s="15">
        <v>7569.625</v>
      </c>
    </row>
    <row r="55" spans="1:2" x14ac:dyDescent="0.25">
      <c r="A55" t="s">
        <v>624</v>
      </c>
      <c r="B55" s="15">
        <v>8107.6750000000002</v>
      </c>
    </row>
    <row r="56" spans="1:2" x14ac:dyDescent="0.25">
      <c r="A56" t="s">
        <v>623</v>
      </c>
      <c r="B56" s="15">
        <v>8946.4</v>
      </c>
    </row>
    <row r="57" spans="1:2" x14ac:dyDescent="0.25">
      <c r="A57" t="s">
        <v>622</v>
      </c>
      <c r="B57" s="15">
        <v>9996.125</v>
      </c>
    </row>
    <row r="58" spans="1:2" x14ac:dyDescent="0.25">
      <c r="A58" t="s">
        <v>621</v>
      </c>
      <c r="B58" s="15">
        <v>9284</v>
      </c>
    </row>
    <row r="59" spans="1:2" x14ac:dyDescent="0.25">
      <c r="A59" t="s">
        <v>620</v>
      </c>
      <c r="B59" s="15">
        <v>9236.5249999999996</v>
      </c>
    </row>
    <row r="60" spans="1:2" x14ac:dyDescent="0.25">
      <c r="A60" t="s">
        <v>619</v>
      </c>
      <c r="B60" s="15">
        <v>11383.45</v>
      </c>
    </row>
    <row r="61" spans="1:2" x14ac:dyDescent="0.25">
      <c r="A61" t="s">
        <v>618</v>
      </c>
      <c r="B61" s="15">
        <v>10792.65</v>
      </c>
    </row>
    <row r="62" spans="1:2" x14ac:dyDescent="0.25">
      <c r="A62" t="s">
        <v>617</v>
      </c>
      <c r="B62" s="15">
        <v>10233.5</v>
      </c>
    </row>
    <row r="63" spans="1:2" x14ac:dyDescent="0.25">
      <c r="A63" t="s">
        <v>616</v>
      </c>
      <c r="B63" s="15">
        <v>10170.200000000001</v>
      </c>
    </row>
    <row r="64" spans="1:2" x14ac:dyDescent="0.25">
      <c r="A64" t="s">
        <v>615</v>
      </c>
      <c r="B64" s="15">
        <v>10507.8</v>
      </c>
    </row>
    <row r="65" spans="1:2" x14ac:dyDescent="0.25">
      <c r="A65" t="s">
        <v>614</v>
      </c>
      <c r="B65" s="15">
        <v>10439.225</v>
      </c>
    </row>
    <row r="66" spans="1:2" x14ac:dyDescent="0.25">
      <c r="A66" t="s">
        <v>613</v>
      </c>
      <c r="B66" s="15">
        <v>14622.3</v>
      </c>
    </row>
    <row r="67" spans="1:2" x14ac:dyDescent="0.25">
      <c r="A67" t="s">
        <v>612</v>
      </c>
      <c r="B67" s="15">
        <v>14500.975</v>
      </c>
    </row>
    <row r="68" spans="1:2" x14ac:dyDescent="0.25">
      <c r="A68" t="s">
        <v>611</v>
      </c>
      <c r="B68" s="15">
        <v>13968.2</v>
      </c>
    </row>
    <row r="69" spans="1:2" x14ac:dyDescent="0.25">
      <c r="A69" t="s">
        <v>610</v>
      </c>
      <c r="B69" s="15">
        <v>13899.625</v>
      </c>
    </row>
    <row r="70" spans="1:2" x14ac:dyDescent="0.25">
      <c r="A70" t="s">
        <v>609</v>
      </c>
      <c r="B70" s="15">
        <v>13815.225</v>
      </c>
    </row>
    <row r="71" spans="1:2" x14ac:dyDescent="0.25">
      <c r="A71" t="s">
        <v>608</v>
      </c>
      <c r="B71" s="15">
        <v>13308.825000000001</v>
      </c>
    </row>
    <row r="72" spans="1:2" x14ac:dyDescent="0.25">
      <c r="A72" t="s">
        <v>607</v>
      </c>
      <c r="B72" s="15">
        <v>13240.25</v>
      </c>
    </row>
    <row r="73" spans="1:2" x14ac:dyDescent="0.25">
      <c r="A73" t="s">
        <v>606</v>
      </c>
      <c r="B73" s="15">
        <v>14638.125</v>
      </c>
    </row>
    <row r="74" spans="1:2" x14ac:dyDescent="0.25">
      <c r="A74" t="s">
        <v>605</v>
      </c>
      <c r="B74" s="15">
        <v>14569.55</v>
      </c>
    </row>
    <row r="75" spans="1:2" x14ac:dyDescent="0.25">
      <c r="A75" t="s">
        <v>604</v>
      </c>
      <c r="B75" s="15">
        <v>15698.4</v>
      </c>
    </row>
    <row r="76" spans="1:2" x14ac:dyDescent="0.25">
      <c r="A76" t="s">
        <v>603</v>
      </c>
      <c r="B76" s="15">
        <v>15339.7</v>
      </c>
    </row>
    <row r="77" spans="1:2" x14ac:dyDescent="0.25">
      <c r="A77" t="s">
        <v>602</v>
      </c>
      <c r="B77" s="15">
        <v>14806.924999999999</v>
      </c>
    </row>
    <row r="78" spans="1:2" x14ac:dyDescent="0.25">
      <c r="A78" t="s">
        <v>601</v>
      </c>
      <c r="B78" s="15">
        <v>14606.475</v>
      </c>
    </row>
    <row r="79" spans="1:2" x14ac:dyDescent="0.25">
      <c r="A79" t="s">
        <v>600</v>
      </c>
      <c r="B79" s="15">
        <v>16294.475</v>
      </c>
    </row>
    <row r="80" spans="1:2" x14ac:dyDescent="0.25">
      <c r="A80" t="s">
        <v>599</v>
      </c>
      <c r="B80" s="15">
        <v>14933.525</v>
      </c>
    </row>
    <row r="81" spans="1:2" x14ac:dyDescent="0.25">
      <c r="A81" t="s">
        <v>598</v>
      </c>
      <c r="B81" s="15">
        <v>14864.95</v>
      </c>
    </row>
    <row r="82" spans="1:2" x14ac:dyDescent="0.25">
      <c r="A82" t="s">
        <v>597</v>
      </c>
      <c r="B82" s="15">
        <v>18193.474999999999</v>
      </c>
    </row>
    <row r="83" spans="1:2" x14ac:dyDescent="0.25">
      <c r="A83" t="s">
        <v>596</v>
      </c>
      <c r="B83" s="15">
        <v>17497.174999999999</v>
      </c>
    </row>
    <row r="84" spans="1:2" x14ac:dyDescent="0.25">
      <c r="A84" t="s">
        <v>595</v>
      </c>
      <c r="B84" s="15">
        <v>16911.650000000001</v>
      </c>
    </row>
    <row r="85" spans="1:2" x14ac:dyDescent="0.25">
      <c r="A85" t="s">
        <v>594</v>
      </c>
      <c r="B85" s="15">
        <v>17222.875</v>
      </c>
    </row>
    <row r="86" spans="1:2" x14ac:dyDescent="0.25">
      <c r="A86" t="s">
        <v>593</v>
      </c>
      <c r="B86" s="15">
        <v>16537.125</v>
      </c>
    </row>
    <row r="87" spans="1:2" x14ac:dyDescent="0.25">
      <c r="A87" t="s">
        <v>592</v>
      </c>
      <c r="B87" s="15">
        <v>16188.975</v>
      </c>
    </row>
    <row r="88" spans="1:2" x14ac:dyDescent="0.25">
      <c r="A88" t="s">
        <v>591</v>
      </c>
      <c r="B88" s="15">
        <v>20203.25</v>
      </c>
    </row>
    <row r="89" spans="1:2" x14ac:dyDescent="0.25">
      <c r="A89" t="s">
        <v>590</v>
      </c>
      <c r="B89" s="15">
        <v>17792.575000000001</v>
      </c>
    </row>
    <row r="90" spans="1:2" x14ac:dyDescent="0.25">
      <c r="A90" t="s">
        <v>589</v>
      </c>
      <c r="B90" s="15">
        <v>18937.25</v>
      </c>
    </row>
    <row r="91" spans="1:2" x14ac:dyDescent="0.25">
      <c r="A91" t="s">
        <v>588</v>
      </c>
      <c r="B91" s="15">
        <v>20176.875</v>
      </c>
    </row>
    <row r="92" spans="1:2" x14ac:dyDescent="0.25">
      <c r="A92" t="s">
        <v>587</v>
      </c>
      <c r="B92" s="15">
        <v>0</v>
      </c>
    </row>
    <row r="93" spans="1:2" x14ac:dyDescent="0.25">
      <c r="A93" t="s">
        <v>586</v>
      </c>
      <c r="B93" s="15">
        <v>20862.625</v>
      </c>
    </row>
    <row r="94" spans="1:2" x14ac:dyDescent="0.25">
      <c r="A94" t="s">
        <v>585</v>
      </c>
      <c r="B94" s="15">
        <v>20482.825000000001</v>
      </c>
    </row>
    <row r="95" spans="1:2" x14ac:dyDescent="0.25">
      <c r="A95" t="s">
        <v>584</v>
      </c>
      <c r="B95" s="15">
        <v>21284.625</v>
      </c>
    </row>
    <row r="96" spans="1:2" x14ac:dyDescent="0.25">
      <c r="A96" t="s">
        <v>583</v>
      </c>
      <c r="B96" s="15">
        <v>20799.325000000001</v>
      </c>
    </row>
    <row r="97" spans="1:2" x14ac:dyDescent="0.25">
      <c r="A97" t="s">
        <v>582</v>
      </c>
      <c r="B97" s="15">
        <v>23389.35</v>
      </c>
    </row>
    <row r="98" spans="1:2" x14ac:dyDescent="0.25">
      <c r="A98" t="s">
        <v>581</v>
      </c>
      <c r="B98" s="15">
        <v>22735.25</v>
      </c>
    </row>
    <row r="99" spans="1:2" x14ac:dyDescent="0.25">
      <c r="A99" t="s">
        <v>580</v>
      </c>
      <c r="B99" s="15">
        <v>23014.825000000001</v>
      </c>
    </row>
    <row r="100" spans="1:2" x14ac:dyDescent="0.25">
      <c r="A100" t="s">
        <v>579</v>
      </c>
      <c r="B100" s="15">
        <v>22471.5</v>
      </c>
    </row>
    <row r="101" spans="1:2" x14ac:dyDescent="0.25">
      <c r="A101" t="s">
        <v>578</v>
      </c>
      <c r="B101" s="15">
        <v>0</v>
      </c>
    </row>
    <row r="102" spans="1:2" x14ac:dyDescent="0.25">
      <c r="A102" t="s">
        <v>577</v>
      </c>
      <c r="B102" s="15">
        <v>22745.8</v>
      </c>
    </row>
    <row r="103" spans="1:2" x14ac:dyDescent="0.25">
      <c r="A103" t="s">
        <v>576</v>
      </c>
      <c r="B103" s="15">
        <v>22234.125</v>
      </c>
    </row>
    <row r="104" spans="1:2" x14ac:dyDescent="0.25">
      <c r="A104" t="s">
        <v>575</v>
      </c>
      <c r="B104" s="15">
        <v>24570.95</v>
      </c>
    </row>
    <row r="105" spans="1:2" x14ac:dyDescent="0.25">
      <c r="A105" t="s">
        <v>574</v>
      </c>
      <c r="B105" s="15">
        <v>23916.85</v>
      </c>
    </row>
    <row r="106" spans="1:2" x14ac:dyDescent="0.25">
      <c r="A106" t="s">
        <v>573</v>
      </c>
      <c r="B106" s="15">
        <v>24196.424999999999</v>
      </c>
    </row>
    <row r="107" spans="1:2" x14ac:dyDescent="0.25">
      <c r="A107" t="s">
        <v>572</v>
      </c>
      <c r="B107" s="15">
        <v>23653.1</v>
      </c>
    </row>
  </sheetData>
  <sortState ref="A2:C103">
    <sortCondition ref="C2:C103"/>
  </sortState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28"/>
  <sheetViews>
    <sheetView workbookViewId="0">
      <selection activeCell="A4" sqref="A4"/>
    </sheetView>
  </sheetViews>
  <sheetFormatPr defaultRowHeight="15" x14ac:dyDescent="0.25"/>
  <cols>
    <col min="1" max="1" width="22.140625" bestFit="1" customWidth="1"/>
    <col min="2" max="2" width="9.85546875" bestFit="1" customWidth="1"/>
  </cols>
  <sheetData>
    <row r="1" spans="1:2" x14ac:dyDescent="0.25">
      <c r="A1" t="s">
        <v>54</v>
      </c>
      <c r="B1" s="9">
        <v>0</v>
      </c>
    </row>
    <row r="2" spans="1:2" x14ac:dyDescent="0.25">
      <c r="A2" s="8" t="s">
        <v>133</v>
      </c>
      <c r="B2" s="9">
        <v>600</v>
      </c>
    </row>
    <row r="3" spans="1:2" x14ac:dyDescent="0.25">
      <c r="A3" s="8" t="s">
        <v>134</v>
      </c>
      <c r="B3" s="9">
        <v>1600</v>
      </c>
    </row>
    <row r="4" spans="1:2" x14ac:dyDescent="0.25">
      <c r="A4" s="8"/>
      <c r="B4" s="9"/>
    </row>
    <row r="5" spans="1:2" x14ac:dyDescent="0.25">
      <c r="A5" s="8"/>
      <c r="B5" s="9"/>
    </row>
    <row r="6" spans="1:2" x14ac:dyDescent="0.25">
      <c r="A6" s="8"/>
      <c r="B6" s="9"/>
    </row>
    <row r="7" spans="1:2" x14ac:dyDescent="0.25">
      <c r="A7" s="8"/>
      <c r="B7" s="9"/>
    </row>
    <row r="8" spans="1:2" x14ac:dyDescent="0.25">
      <c r="A8" s="8"/>
      <c r="B8" s="9"/>
    </row>
    <row r="9" spans="1:2" x14ac:dyDescent="0.25">
      <c r="A9" s="8"/>
      <c r="B9" s="9"/>
    </row>
    <row r="10" spans="1:2" x14ac:dyDescent="0.25">
      <c r="A10" s="8"/>
      <c r="B10" s="9"/>
    </row>
    <row r="11" spans="1:2" x14ac:dyDescent="0.25">
      <c r="A11" s="8"/>
      <c r="B11" s="9"/>
    </row>
    <row r="12" spans="1:2" x14ac:dyDescent="0.25">
      <c r="A12" s="8"/>
      <c r="B12" s="9"/>
    </row>
    <row r="13" spans="1:2" x14ac:dyDescent="0.25">
      <c r="A13" s="8"/>
      <c r="B13" s="9"/>
    </row>
    <row r="14" spans="1:2" x14ac:dyDescent="0.25">
      <c r="A14" s="8"/>
      <c r="B14" s="9"/>
    </row>
    <row r="15" spans="1:2" x14ac:dyDescent="0.25">
      <c r="A15" s="8"/>
      <c r="B15" s="9"/>
    </row>
    <row r="16" spans="1:2" x14ac:dyDescent="0.25">
      <c r="A16" s="8"/>
      <c r="B16" s="9"/>
    </row>
    <row r="17" spans="1:2" x14ac:dyDescent="0.25">
      <c r="A17" s="8"/>
      <c r="B17" s="9"/>
    </row>
    <row r="18" spans="1:2" x14ac:dyDescent="0.25">
      <c r="A18" s="8"/>
      <c r="B18" s="9"/>
    </row>
    <row r="19" spans="1:2" x14ac:dyDescent="0.25">
      <c r="A19" s="8"/>
      <c r="B19" s="9"/>
    </row>
    <row r="20" spans="1:2" x14ac:dyDescent="0.25">
      <c r="A20" s="8"/>
      <c r="B20" s="9"/>
    </row>
    <row r="21" spans="1:2" x14ac:dyDescent="0.25">
      <c r="A21" s="8"/>
      <c r="B21" s="9"/>
    </row>
    <row r="22" spans="1:2" x14ac:dyDescent="0.25">
      <c r="A22" s="8"/>
      <c r="B22" s="9"/>
    </row>
    <row r="23" spans="1:2" x14ac:dyDescent="0.25">
      <c r="A23" s="8"/>
      <c r="B23" s="9"/>
    </row>
    <row r="24" spans="1:2" x14ac:dyDescent="0.25">
      <c r="A24" s="8"/>
      <c r="B24" s="9"/>
    </row>
    <row r="25" spans="1:2" x14ac:dyDescent="0.25">
      <c r="A25" s="8"/>
      <c r="B25" s="9"/>
    </row>
    <row r="26" spans="1:2" x14ac:dyDescent="0.25">
      <c r="A26" s="8"/>
      <c r="B26" s="9"/>
    </row>
    <row r="27" spans="1:2" x14ac:dyDescent="0.25">
      <c r="A27" s="8"/>
      <c r="B27" s="9"/>
    </row>
    <row r="28" spans="1:2" x14ac:dyDescent="0.25">
      <c r="A28" s="8"/>
      <c r="B28" s="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E17"/>
  <sheetViews>
    <sheetView workbookViewId="0">
      <selection activeCell="C7" sqref="C7"/>
    </sheetView>
  </sheetViews>
  <sheetFormatPr defaultRowHeight="15" x14ac:dyDescent="0.25"/>
  <cols>
    <col min="1" max="1" width="37.42578125" bestFit="1" customWidth="1"/>
    <col min="2" max="2" width="9.85546875" bestFit="1" customWidth="1"/>
  </cols>
  <sheetData>
    <row r="1" spans="1:5" x14ac:dyDescent="0.25">
      <c r="A1" t="s">
        <v>150</v>
      </c>
      <c r="B1" s="1">
        <v>0</v>
      </c>
    </row>
    <row r="2" spans="1:5" x14ac:dyDescent="0.25">
      <c r="A2" s="19" t="s">
        <v>35</v>
      </c>
      <c r="B2" s="1">
        <v>3399.99</v>
      </c>
      <c r="C2" s="19"/>
      <c r="D2" s="19"/>
      <c r="E2" s="21"/>
    </row>
    <row r="3" spans="1:5" x14ac:dyDescent="0.25">
      <c r="A3" s="19" t="s">
        <v>34</v>
      </c>
      <c r="B3" s="1">
        <v>3199.99</v>
      </c>
      <c r="C3" s="19"/>
      <c r="D3" s="19"/>
      <c r="E3" s="21"/>
    </row>
    <row r="4" spans="1:5" x14ac:dyDescent="0.25">
      <c r="A4" s="19" t="s">
        <v>36</v>
      </c>
      <c r="B4" s="16">
        <v>2299.9899999999998</v>
      </c>
      <c r="C4" s="19"/>
      <c r="D4" s="19"/>
      <c r="E4" s="21"/>
    </row>
    <row r="5" spans="1:5" x14ac:dyDescent="0.25">
      <c r="A5" s="19" t="s">
        <v>37</v>
      </c>
      <c r="B5" s="16">
        <v>2099.9899999999998</v>
      </c>
      <c r="C5" s="19"/>
      <c r="D5" s="19"/>
      <c r="E5" s="21"/>
    </row>
    <row r="6" spans="1:5" x14ac:dyDescent="0.25">
      <c r="A6" s="19" t="s">
        <v>3</v>
      </c>
      <c r="B6" s="16">
        <v>87</v>
      </c>
      <c r="C6" s="19"/>
      <c r="D6" s="19"/>
      <c r="E6" s="21"/>
    </row>
    <row r="7" spans="1:5" x14ac:dyDescent="0.25">
      <c r="A7" s="19" t="s">
        <v>4</v>
      </c>
      <c r="B7" s="16">
        <v>299.99</v>
      </c>
      <c r="C7" s="19"/>
      <c r="D7" s="19"/>
      <c r="E7" s="21"/>
    </row>
    <row r="8" spans="1:5" x14ac:dyDescent="0.25">
      <c r="A8" s="19" t="s">
        <v>38</v>
      </c>
      <c r="B8" s="16">
        <v>299.99</v>
      </c>
      <c r="C8" s="19"/>
      <c r="D8" s="19"/>
      <c r="E8" s="21"/>
    </row>
    <row r="9" spans="1:5" x14ac:dyDescent="0.25">
      <c r="A9" s="19" t="s">
        <v>21</v>
      </c>
      <c r="B9" s="16">
        <v>74</v>
      </c>
      <c r="C9" s="19"/>
      <c r="D9" s="19"/>
      <c r="E9" s="21"/>
    </row>
    <row r="10" spans="1:5" x14ac:dyDescent="0.25">
      <c r="A10" s="19" t="s">
        <v>41</v>
      </c>
      <c r="B10" s="16">
        <v>34.99</v>
      </c>
      <c r="C10" s="19"/>
      <c r="D10" s="19"/>
      <c r="E10" s="21"/>
    </row>
    <row r="11" spans="1:5" x14ac:dyDescent="0.25">
      <c r="A11" s="19" t="s">
        <v>77</v>
      </c>
      <c r="B11" s="16">
        <v>74</v>
      </c>
    </row>
    <row r="12" spans="1:5" x14ac:dyDescent="0.25">
      <c r="A12" s="29" t="s">
        <v>78</v>
      </c>
      <c r="B12" s="12" t="s">
        <v>15</v>
      </c>
    </row>
    <row r="13" spans="1:5" x14ac:dyDescent="0.25">
      <c r="A13" s="29" t="s">
        <v>79</v>
      </c>
      <c r="B13" s="12" t="s">
        <v>15</v>
      </c>
    </row>
    <row r="14" spans="1:5" x14ac:dyDescent="0.25">
      <c r="A14" s="23" t="s">
        <v>137</v>
      </c>
      <c r="B14" s="44">
        <v>49.99</v>
      </c>
    </row>
    <row r="15" spans="1:5" x14ac:dyDescent="0.25">
      <c r="A15" s="23" t="s">
        <v>138</v>
      </c>
      <c r="B15" s="44">
        <v>999.99</v>
      </c>
    </row>
    <row r="16" spans="1:5" x14ac:dyDescent="0.25">
      <c r="A16" s="23" t="s">
        <v>139</v>
      </c>
      <c r="B16" s="44">
        <v>59.99</v>
      </c>
    </row>
    <row r="17" spans="1:1" x14ac:dyDescent="0.25">
      <c r="A17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B39"/>
  <sheetViews>
    <sheetView topLeftCell="A16" workbookViewId="0">
      <selection activeCell="A12" sqref="A12"/>
    </sheetView>
  </sheetViews>
  <sheetFormatPr defaultRowHeight="15" x14ac:dyDescent="0.25"/>
  <cols>
    <col min="1" max="1" width="42.140625" customWidth="1"/>
    <col min="2" max="2" width="9.85546875" bestFit="1" customWidth="1"/>
  </cols>
  <sheetData>
    <row r="1" spans="1:2" x14ac:dyDescent="0.25">
      <c r="A1" t="s">
        <v>150</v>
      </c>
      <c r="B1" s="16">
        <v>0</v>
      </c>
    </row>
    <row r="2" spans="1:2" x14ac:dyDescent="0.25">
      <c r="A2" s="36" t="s">
        <v>24</v>
      </c>
      <c r="B2" s="16">
        <v>799.99</v>
      </c>
    </row>
    <row r="3" spans="1:2" x14ac:dyDescent="0.25">
      <c r="A3" s="19" t="s">
        <v>25</v>
      </c>
      <c r="B3" s="9">
        <v>449.99</v>
      </c>
    </row>
    <row r="4" spans="1:2" x14ac:dyDescent="0.25">
      <c r="A4" s="23" t="s">
        <v>129</v>
      </c>
      <c r="B4" s="16">
        <v>2350</v>
      </c>
    </row>
    <row r="5" spans="1:2" x14ac:dyDescent="0.25">
      <c r="A5" s="23" t="s">
        <v>152</v>
      </c>
      <c r="B5" s="16">
        <v>2150</v>
      </c>
    </row>
    <row r="6" spans="1:2" x14ac:dyDescent="0.25">
      <c r="A6" s="23" t="s">
        <v>42</v>
      </c>
      <c r="B6" s="16">
        <v>299.99</v>
      </c>
    </row>
    <row r="7" spans="1:2" x14ac:dyDescent="0.25">
      <c r="A7" s="23" t="s">
        <v>43</v>
      </c>
      <c r="B7" s="16">
        <v>299.99</v>
      </c>
    </row>
    <row r="8" spans="1:2" x14ac:dyDescent="0.25">
      <c r="A8" s="23" t="s">
        <v>26</v>
      </c>
      <c r="B8" s="16">
        <v>250</v>
      </c>
    </row>
    <row r="9" spans="1:2" x14ac:dyDescent="0.25">
      <c r="A9" s="23" t="s">
        <v>130</v>
      </c>
      <c r="B9" s="9">
        <v>379.99</v>
      </c>
    </row>
    <row r="10" spans="1:2" x14ac:dyDescent="0.25">
      <c r="A10" s="23" t="s">
        <v>132</v>
      </c>
      <c r="B10" s="9">
        <v>479.99</v>
      </c>
    </row>
    <row r="11" spans="1:2" x14ac:dyDescent="0.25">
      <c r="A11" s="23" t="s">
        <v>131</v>
      </c>
      <c r="B11" s="9">
        <v>549.99</v>
      </c>
    </row>
    <row r="12" spans="1:2" x14ac:dyDescent="0.25">
      <c r="A12" s="19" t="s">
        <v>429</v>
      </c>
      <c r="B12" s="16">
        <v>2599.9899999999998</v>
      </c>
    </row>
    <row r="13" spans="1:2" x14ac:dyDescent="0.25">
      <c r="A13" s="23" t="s">
        <v>430</v>
      </c>
      <c r="B13" s="16">
        <v>2649.99</v>
      </c>
    </row>
    <row r="14" spans="1:2" x14ac:dyDescent="0.25">
      <c r="A14" s="23" t="s">
        <v>431</v>
      </c>
      <c r="B14" s="16">
        <v>2699.99</v>
      </c>
    </row>
    <row r="15" spans="1:2" x14ac:dyDescent="0.25">
      <c r="A15" s="23" t="s">
        <v>432</v>
      </c>
      <c r="B15" s="16">
        <v>2699.99</v>
      </c>
    </row>
    <row r="16" spans="1:2" x14ac:dyDescent="0.25">
      <c r="A16" s="23" t="s">
        <v>433</v>
      </c>
      <c r="B16" s="16">
        <v>2749.99</v>
      </c>
    </row>
    <row r="17" spans="1:2" ht="15.75" customHeight="1" x14ac:dyDescent="0.25">
      <c r="A17" s="23" t="s">
        <v>434</v>
      </c>
      <c r="B17" s="16">
        <v>2799.99</v>
      </c>
    </row>
    <row r="18" spans="1:2" ht="15.75" customHeight="1" x14ac:dyDescent="0.25">
      <c r="A18" s="23" t="s">
        <v>435</v>
      </c>
      <c r="B18" s="16">
        <v>2199.9899999999998</v>
      </c>
    </row>
    <row r="19" spans="1:2" ht="15.75" customHeight="1" x14ac:dyDescent="0.25">
      <c r="A19" s="23" t="s">
        <v>436</v>
      </c>
      <c r="B19" s="16">
        <v>2249.9899999999998</v>
      </c>
    </row>
    <row r="20" spans="1:2" ht="15.75" customHeight="1" x14ac:dyDescent="0.25">
      <c r="A20" s="23" t="s">
        <v>437</v>
      </c>
      <c r="B20" s="16">
        <v>2299.9899999999998</v>
      </c>
    </row>
    <row r="21" spans="1:2" ht="15.75" customHeight="1" x14ac:dyDescent="0.25">
      <c r="A21" s="23" t="s">
        <v>438</v>
      </c>
      <c r="B21" s="16">
        <v>2299.9899999999998</v>
      </c>
    </row>
    <row r="22" spans="1:2" ht="15.75" customHeight="1" x14ac:dyDescent="0.25">
      <c r="A22" s="23" t="s">
        <v>439</v>
      </c>
      <c r="B22" s="16">
        <v>2349.9899999999998</v>
      </c>
    </row>
    <row r="23" spans="1:2" ht="15.75" customHeight="1" x14ac:dyDescent="0.25">
      <c r="A23" s="23" t="s">
        <v>440</v>
      </c>
      <c r="B23" s="16">
        <v>2399.9899999999998</v>
      </c>
    </row>
    <row r="24" spans="1:2" x14ac:dyDescent="0.25">
      <c r="A24" s="23" t="s">
        <v>441</v>
      </c>
      <c r="B24" s="16">
        <v>2179.9899999999998</v>
      </c>
    </row>
    <row r="25" spans="1:2" x14ac:dyDescent="0.25">
      <c r="A25" s="23" t="s">
        <v>442</v>
      </c>
      <c r="B25" s="16">
        <v>2199.9899999999998</v>
      </c>
    </row>
    <row r="26" spans="1:2" x14ac:dyDescent="0.25">
      <c r="A26" s="23" t="s">
        <v>443</v>
      </c>
      <c r="B26" s="16">
        <v>2449.9899999999998</v>
      </c>
    </row>
    <row r="27" spans="1:2" x14ac:dyDescent="0.25">
      <c r="A27" s="23" t="s">
        <v>444</v>
      </c>
      <c r="B27" s="16">
        <v>2599.9899999999998</v>
      </c>
    </row>
    <row r="28" spans="1:2" x14ac:dyDescent="0.25">
      <c r="A28" s="23" t="s">
        <v>445</v>
      </c>
      <c r="B28" s="16">
        <v>2549.9899999999998</v>
      </c>
    </row>
    <row r="29" spans="1:2" x14ac:dyDescent="0.25">
      <c r="A29" s="23" t="s">
        <v>446</v>
      </c>
      <c r="B29" s="16">
        <v>2569.9899999999998</v>
      </c>
    </row>
    <row r="30" spans="1:2" x14ac:dyDescent="0.25">
      <c r="A30" s="23" t="s">
        <v>447</v>
      </c>
      <c r="B30" s="16">
        <v>2799.99</v>
      </c>
    </row>
    <row r="31" spans="1:2" x14ac:dyDescent="0.25">
      <c r="A31" s="23" t="s">
        <v>448</v>
      </c>
      <c r="B31" s="16">
        <v>2949.99</v>
      </c>
    </row>
    <row r="32" spans="1:2" x14ac:dyDescent="0.25">
      <c r="A32" s="23" t="s">
        <v>449</v>
      </c>
      <c r="B32" s="16">
        <v>1749.99</v>
      </c>
    </row>
    <row r="33" spans="1:2" x14ac:dyDescent="0.25">
      <c r="A33" s="22" t="s">
        <v>450</v>
      </c>
      <c r="B33" s="16">
        <v>1899.99</v>
      </c>
    </row>
    <row r="34" spans="1:2" x14ac:dyDescent="0.25">
      <c r="A34" s="23" t="s">
        <v>451</v>
      </c>
      <c r="B34" s="47">
        <v>1999.99</v>
      </c>
    </row>
    <row r="35" spans="1:2" x14ac:dyDescent="0.25">
      <c r="A35" s="23" t="s">
        <v>452</v>
      </c>
      <c r="B35" s="47">
        <v>2149.9899999999998</v>
      </c>
    </row>
    <row r="36" spans="1:2" x14ac:dyDescent="0.25">
      <c r="A36" s="23" t="s">
        <v>453</v>
      </c>
      <c r="B36" s="47">
        <v>2099.9899999999998</v>
      </c>
    </row>
    <row r="37" spans="1:2" x14ac:dyDescent="0.25">
      <c r="A37" s="23" t="s">
        <v>454</v>
      </c>
      <c r="B37" s="47">
        <v>2349.9899999999998</v>
      </c>
    </row>
    <row r="38" spans="1:2" x14ac:dyDescent="0.25">
      <c r="A38" s="23" t="s">
        <v>455</v>
      </c>
      <c r="B38" s="47">
        <v>1599.99</v>
      </c>
    </row>
    <row r="39" spans="1:2" x14ac:dyDescent="0.25">
      <c r="A39" s="23" t="s">
        <v>456</v>
      </c>
      <c r="B39" s="47">
        <v>1449.99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E8"/>
  <sheetViews>
    <sheetView workbookViewId="0">
      <selection activeCell="A9" sqref="A9"/>
    </sheetView>
  </sheetViews>
  <sheetFormatPr defaultRowHeight="15" x14ac:dyDescent="0.25"/>
  <cols>
    <col min="1" max="1" width="24.140625" bestFit="1" customWidth="1"/>
  </cols>
  <sheetData>
    <row r="1" spans="1:5" x14ac:dyDescent="0.25">
      <c r="A1" t="s">
        <v>150</v>
      </c>
      <c r="B1" s="17">
        <v>0</v>
      </c>
    </row>
    <row r="2" spans="1:5" x14ac:dyDescent="0.25">
      <c r="A2" s="8" t="s">
        <v>6</v>
      </c>
      <c r="B2" s="17">
        <v>80</v>
      </c>
      <c r="C2" s="8"/>
      <c r="D2" s="8"/>
      <c r="E2" s="21"/>
    </row>
    <row r="3" spans="1:5" x14ac:dyDescent="0.25">
      <c r="A3" s="8" t="s">
        <v>7</v>
      </c>
      <c r="B3" s="16">
        <v>59</v>
      </c>
      <c r="C3" s="8"/>
      <c r="D3" s="8"/>
      <c r="E3" s="21"/>
    </row>
    <row r="4" spans="1:5" x14ac:dyDescent="0.25">
      <c r="A4" s="8" t="s">
        <v>8</v>
      </c>
      <c r="B4" s="16">
        <v>135</v>
      </c>
      <c r="C4" s="8"/>
      <c r="D4" s="8"/>
      <c r="E4" s="21"/>
    </row>
    <row r="5" spans="1:5" x14ac:dyDescent="0.25">
      <c r="A5" s="8" t="s">
        <v>45</v>
      </c>
      <c r="B5" s="16">
        <v>95</v>
      </c>
      <c r="C5" s="8"/>
      <c r="D5" s="8"/>
      <c r="E5" s="21"/>
    </row>
    <row r="6" spans="1:5" x14ac:dyDescent="0.25">
      <c r="A6" s="19" t="s">
        <v>46</v>
      </c>
      <c r="B6" s="16">
        <v>129</v>
      </c>
      <c r="C6" s="19"/>
      <c r="D6" s="19"/>
      <c r="E6" s="21"/>
    </row>
    <row r="7" spans="1:5" x14ac:dyDescent="0.25">
      <c r="A7" s="8" t="s">
        <v>47</v>
      </c>
      <c r="B7" s="16">
        <v>89</v>
      </c>
      <c r="C7" s="8"/>
      <c r="D7" s="8"/>
      <c r="E7" s="21"/>
    </row>
    <row r="8" spans="1:5" x14ac:dyDescent="0.25">
      <c r="A8" s="8" t="s">
        <v>50</v>
      </c>
      <c r="B8" s="16">
        <v>56.99</v>
      </c>
      <c r="C8" s="8"/>
      <c r="D8" s="8"/>
      <c r="E8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15</vt:i4>
      </vt:variant>
    </vt:vector>
  </HeadingPairs>
  <TitlesOfParts>
    <vt:vector size="41" baseType="lpstr">
      <vt:lpstr>QUOTE FORM</vt:lpstr>
      <vt:lpstr>Humminbird</vt:lpstr>
      <vt:lpstr>Garmin</vt:lpstr>
      <vt:lpstr>BOAT</vt:lpstr>
      <vt:lpstr>Loose Motors</vt:lpstr>
      <vt:lpstr>COLOR</vt:lpstr>
      <vt:lpstr>LOWRANCE</vt:lpstr>
      <vt:lpstr>MINNKOTA</vt:lpstr>
      <vt:lpstr>LOCATOR MOUNTS</vt:lpstr>
      <vt:lpstr>Loose Motor Accy</vt:lpstr>
      <vt:lpstr>Factory options</vt:lpstr>
      <vt:lpstr>TRAILER</vt:lpstr>
      <vt:lpstr>Dealer Accessories</vt:lpstr>
      <vt:lpstr>Sheet1</vt:lpstr>
      <vt:lpstr>Price Sign</vt:lpstr>
      <vt:lpstr>Package Boats Calculator</vt:lpstr>
      <vt:lpstr>Registration Fees</vt:lpstr>
      <vt:lpstr>Purchase Agreement Chip WI</vt:lpstr>
      <vt:lpstr>Purchase Agreement Chip OOS</vt:lpstr>
      <vt:lpstr>Purchase Agreement Ram MN</vt:lpstr>
      <vt:lpstr>Purchase Agreement Ram OOS</vt:lpstr>
      <vt:lpstr>Motor Purchase WI</vt:lpstr>
      <vt:lpstr>Motor Purchase MN</vt:lpstr>
      <vt:lpstr>Trade Eval</vt:lpstr>
      <vt:lpstr>Rig Sheet</vt:lpstr>
      <vt:lpstr>Sheet2</vt:lpstr>
      <vt:lpstr>'Package Boats Calculator'!InterestRate</vt:lpstr>
      <vt:lpstr>'Package Boats Calculator'!LoanAmount</vt:lpstr>
      <vt:lpstr>'Package Boats Calculator'!LoanStartDate</vt:lpstr>
      <vt:lpstr>'Package Boats Calculator'!LoanYears</vt:lpstr>
      <vt:lpstr>'Package Boats Calculator'!NumberOfPayments</vt:lpstr>
      <vt:lpstr>'Motor Purchase MN'!Print_Area</vt:lpstr>
      <vt:lpstr>'Motor Purchase WI'!Print_Area</vt:lpstr>
      <vt:lpstr>'Purchase Agreement Chip OOS'!Print_Area</vt:lpstr>
      <vt:lpstr>'Purchase Agreement Chip WI'!Print_Area</vt:lpstr>
      <vt:lpstr>'Purchase Agreement Ram MN'!Print_Area</vt:lpstr>
      <vt:lpstr>'Purchase Agreement Ram OOS'!Print_Area</vt:lpstr>
      <vt:lpstr>'QUOTE FORM'!Print_Area</vt:lpstr>
      <vt:lpstr>'Package Boats Calculator'!Print_Titles</vt:lpstr>
      <vt:lpstr>'Package Boats Calculator'!Total_Interest</vt:lpstr>
      <vt:lpstr>'Package Boats Calculator'!TotalLoanCost</vt:lpstr>
    </vt:vector>
  </TitlesOfParts>
  <Company>Skeeter Boat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Higley</dc:creator>
  <cp:lastModifiedBy>Eric Rehberg</cp:lastModifiedBy>
  <cp:lastPrinted>2017-10-18T20:08:05Z</cp:lastPrinted>
  <dcterms:created xsi:type="dcterms:W3CDTF">2012-08-22T17:49:49Z</dcterms:created>
  <dcterms:modified xsi:type="dcterms:W3CDTF">2019-10-15T18:06:51Z</dcterms:modified>
</cp:coreProperties>
</file>